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9.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0.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1.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2.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3.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14.xml" ContentType="application/vnd.openxmlformats-officedocument.drawing+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15.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16.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drawings/drawing17.xml" ContentType="application/vnd.openxmlformats-officedocument.drawing+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defaultThemeVersion="166925"/>
  <mc:AlternateContent xmlns:mc="http://schemas.openxmlformats.org/markup-compatibility/2006">
    <mc:Choice Requires="x15">
      <x15ac:absPath xmlns:x15ac="http://schemas.microsoft.com/office/spreadsheetml/2010/11/ac" url="D:\Harvest Reconstruction\rockfish\"/>
    </mc:Choice>
  </mc:AlternateContent>
  <xr:revisionPtr revIDLastSave="0" documentId="13_ncr:1_{5256478E-0BFD-4A2D-8329-00A6CCD06A88}" xr6:coauthVersionLast="47" xr6:coauthVersionMax="47" xr10:uidLastSave="{00000000-0000-0000-0000-000000000000}"/>
  <bookViews>
    <workbookView xWindow="1836" yWindow="720" windowWidth="22824" windowHeight="11700" firstSheet="5" activeTab="5" xr2:uid="{2C201D61-61DC-45B4-BEBA-923D302E9D7E}"/>
  </bookViews>
  <sheets>
    <sheet name="Sources-SE" sheetId="10" r:id="rId1"/>
    <sheet name="JMethods" sheetId="15" r:id="rId2"/>
    <sheet name="KMethods" sheetId="20" r:id="rId3"/>
    <sheet name="SMethods" sheetId="16" r:id="rId4"/>
    <sheet name="PWmethods" sheetId="28" r:id="rId5"/>
    <sheet name="Overview" sheetId="1" r:id="rId6"/>
    <sheet name="Juneau" sheetId="3" r:id="rId7"/>
    <sheet name="J2" sheetId="4" r:id="rId8"/>
    <sheet name="Ketchikan" sheetId="6" r:id="rId9"/>
    <sheet name="K2" sheetId="14" r:id="rId10"/>
    <sheet name="Sitka" sheetId="7" r:id="rId11"/>
    <sheet name="S2" sheetId="13" r:id="rId12"/>
    <sheet name="Petersberg" sheetId="8" r:id="rId13"/>
    <sheet name="P2" sheetId="9" r:id="rId14"/>
    <sheet name="Wrangell" sheetId="18" r:id="rId15"/>
    <sheet name="Craig" sheetId="23" r:id="rId16"/>
    <sheet name="Haines" sheetId="29" r:id="rId17"/>
    <sheet name="Gustavus ALL" sheetId="26" r:id="rId18"/>
    <sheet name="Gustavus" sheetId="11" r:id="rId19"/>
    <sheet name="Elfin Cove (Gustavus)" sheetId="24" r:id="rId20"/>
    <sheet name="Bartlett Cove (Gustavus)" sheetId="25" r:id="rId2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I16" i="7" l="1"/>
  <c r="BZ20" i="13"/>
  <c r="BI20" i="13"/>
  <c r="BI18" i="13" s="1"/>
  <c r="AG18" i="13"/>
  <c r="AG20" i="13"/>
  <c r="BF19" i="13"/>
  <c r="BD19" i="13"/>
  <c r="AT19" i="13"/>
  <c r="V18" i="13"/>
  <c r="BD26" i="13"/>
  <c r="BD25" i="13"/>
  <c r="AT25" i="13"/>
  <c r="BD29" i="13"/>
  <c r="BD28" i="13"/>
  <c r="AT28" i="13"/>
  <c r="BF30" i="13"/>
  <c r="BX32" i="13"/>
  <c r="BX31" i="13"/>
  <c r="AH18" i="4"/>
  <c r="AH15" i="4"/>
  <c r="AH14" i="4" s="1"/>
  <c r="AD12" i="3" s="1"/>
  <c r="AB14" i="4"/>
  <c r="AB17" i="4"/>
  <c r="AB20" i="4"/>
  <c r="M15" i="3"/>
  <c r="L23" i="4"/>
  <c r="AH13" i="4"/>
  <c r="M16" i="3"/>
  <c r="M17" i="3"/>
  <c r="J14" i="4"/>
  <c r="J17" i="4"/>
  <c r="J20" i="4"/>
  <c r="J23" i="4"/>
  <c r="J26" i="4"/>
  <c r="J29" i="4"/>
  <c r="J32" i="4"/>
  <c r="J35" i="4"/>
  <c r="J38" i="4"/>
  <c r="BC84" i="4"/>
  <c r="BD84" i="4"/>
  <c r="J42" i="4"/>
  <c r="O31" i="3"/>
  <c r="O32" i="3"/>
  <c r="O33" i="3"/>
  <c r="P64" i="4"/>
  <c r="P67" i="4"/>
  <c r="P70" i="4"/>
  <c r="O34" i="3"/>
  <c r="P73" i="4"/>
  <c r="M40" i="3"/>
  <c r="M41" i="3"/>
  <c r="BC16" i="4"/>
  <c r="BC14" i="4" s="1"/>
  <c r="BC19" i="4"/>
  <c r="BC22" i="4"/>
  <c r="BC25" i="4"/>
  <c r="BC28" i="4"/>
  <c r="BC31" i="4"/>
  <c r="BC34" i="4"/>
  <c r="BC37" i="4"/>
  <c r="BC40" i="4"/>
  <c r="BC44" i="4"/>
  <c r="BC47" i="4"/>
  <c r="BC50" i="4"/>
  <c r="BC54" i="4"/>
  <c r="BC57" i="4"/>
  <c r="BC60" i="4"/>
  <c r="BC63" i="4"/>
  <c r="BC66" i="4"/>
  <c r="BC79" i="4"/>
  <c r="BC69" i="4"/>
  <c r="BC72" i="4"/>
  <c r="BC75" i="4"/>
  <c r="BC78" i="4"/>
  <c r="BC81" i="4"/>
  <c r="BD81" i="4"/>
  <c r="BE32" i="4"/>
  <c r="BE33" i="4"/>
  <c r="BE82" i="4"/>
  <c r="AP43" i="3"/>
  <c r="BE85" i="4"/>
  <c r="BD43" i="3"/>
  <c r="BI14" i="3"/>
  <c r="BJ20" i="4"/>
  <c r="BJ21" i="4"/>
  <c r="BJ17" i="4"/>
  <c r="BI13" i="3" s="1"/>
  <c r="BJ14" i="4"/>
  <c r="BI12" i="3" s="1"/>
  <c r="K43" i="4"/>
  <c r="L43" i="4"/>
  <c r="BW41" i="3"/>
  <c r="L41" i="3"/>
  <c r="BW13" i="3"/>
  <c r="BX17" i="4"/>
  <c r="CH64" i="4"/>
  <c r="AO12" i="3"/>
  <c r="AO13" i="3"/>
  <c r="AD17" i="3"/>
  <c r="AD16" i="3"/>
  <c r="AD15" i="3"/>
  <c r="AD14" i="3"/>
  <c r="AH19" i="4"/>
  <c r="AH17" i="4"/>
  <c r="AD13" i="3" s="1"/>
  <c r="AH16" i="4"/>
  <c r="I12" i="3"/>
  <c r="I13" i="3"/>
  <c r="AS14" i="4"/>
  <c r="AS17" i="4"/>
  <c r="BD16" i="4"/>
  <c r="BE16" i="4"/>
  <c r="AS16" i="4" s="1"/>
  <c r="BE19" i="4"/>
  <c r="AS19" i="4"/>
  <c r="AS22" i="4"/>
  <c r="BE15" i="4"/>
  <c r="BC17" i="4"/>
  <c r="BB13" i="3" s="1"/>
  <c r="BD19" i="4"/>
  <c r="AS15" i="4"/>
  <c r="BC15" i="4"/>
  <c r="BJ15" i="4"/>
  <c r="BX18" i="4"/>
  <c r="BE18" i="4"/>
  <c r="BJ18" i="4"/>
  <c r="BC18" i="4"/>
  <c r="AS18" i="4"/>
  <c r="BC49" i="4"/>
  <c r="AS49" i="4"/>
  <c r="M41" i="6"/>
  <c r="BH14" i="6"/>
  <c r="BH15" i="6"/>
  <c r="BH41" i="6"/>
  <c r="BH40" i="6"/>
  <c r="BH39" i="6"/>
  <c r="CN17" i="6"/>
  <c r="M40" i="6"/>
  <c r="AH32" i="6"/>
  <c r="AE23" i="14"/>
  <c r="AE25" i="14"/>
  <c r="AP12" i="14"/>
  <c r="AP14" i="14"/>
  <c r="CA17" i="6"/>
  <c r="BM17" i="6"/>
  <c r="BF15" i="6"/>
  <c r="BF17" i="6"/>
  <c r="AS17" i="6"/>
  <c r="Y17" i="6"/>
  <c r="M23" i="6"/>
  <c r="BB12" i="3" l="1"/>
  <c r="BD12" i="3" s="1"/>
  <c r="BE14" i="4"/>
  <c r="BE17" i="4"/>
  <c r="BD13" i="3"/>
  <c r="CA14" i="6"/>
  <c r="BM14" i="6"/>
  <c r="BF14" i="6"/>
  <c r="AS14" i="6"/>
  <c r="AF13" i="14"/>
  <c r="I14" i="6"/>
  <c r="N20" i="4"/>
  <c r="N14" i="3" s="1"/>
  <c r="I14" i="3"/>
  <c r="BD22" i="4"/>
  <c r="AH22" i="4"/>
  <c r="AH20" i="4" s="1"/>
  <c r="M21" i="4"/>
  <c r="L21" i="4"/>
  <c r="X21" i="4"/>
  <c r="AS21" i="4" s="1"/>
  <c r="P20" i="4"/>
  <c r="O14" i="3" s="1"/>
  <c r="T20" i="4"/>
  <c r="S14" i="3" s="1"/>
  <c r="BD25" i="4"/>
  <c r="AB23" i="4"/>
  <c r="L24" i="4"/>
  <c r="T23" i="4"/>
  <c r="S15" i="3" s="1"/>
  <c r="AH25" i="4"/>
  <c r="M24" i="4"/>
  <c r="X24" i="4"/>
  <c r="BC24" i="4" s="1"/>
  <c r="I15" i="3"/>
  <c r="AS20" i="4" l="1"/>
  <c r="AO14" i="3" s="1"/>
  <c r="BC21" i="4"/>
  <c r="BC20" i="4" s="1"/>
  <c r="BC23" i="4"/>
  <c r="AS24" i="4"/>
  <c r="BJ24" i="4"/>
  <c r="BJ23" i="4" s="1"/>
  <c r="BI15" i="3" s="1"/>
  <c r="CA15" i="6"/>
  <c r="BM15" i="6"/>
  <c r="AS15" i="6"/>
  <c r="I15" i="6"/>
  <c r="AI16" i="6"/>
  <c r="BB13" i="14"/>
  <c r="BB14" i="14"/>
  <c r="Z12" i="14"/>
  <c r="BA12" i="14"/>
  <c r="BF16" i="6" s="1"/>
  <c r="T14" i="14"/>
  <c r="AB12" i="14" s="1"/>
  <c r="Y12" i="14"/>
  <c r="J12" i="14"/>
  <c r="J13" i="14" s="1"/>
  <c r="I16" i="6"/>
  <c r="BD28" i="4"/>
  <c r="M27" i="4"/>
  <c r="L27" i="4"/>
  <c r="AS27" i="4" s="1"/>
  <c r="T26" i="4"/>
  <c r="S16" i="3" s="1"/>
  <c r="P26" i="4"/>
  <c r="O16" i="3" s="1"/>
  <c r="AB26" i="4"/>
  <c r="L26" i="4" s="1"/>
  <c r="BJ27" i="4" s="1"/>
  <c r="BJ26" i="4" s="1"/>
  <c r="AB29" i="4"/>
  <c r="L29" i="4" s="1"/>
  <c r="I16" i="3"/>
  <c r="BG16" i="7"/>
  <c r="AT16" i="7"/>
  <c r="Y16" i="7"/>
  <c r="I16" i="7"/>
  <c r="AE17" i="7"/>
  <c r="M17" i="7"/>
  <c r="BN17" i="7" s="1"/>
  <c r="I17" i="7"/>
  <c r="AE17" i="6"/>
  <c r="AD17" i="6"/>
  <c r="I17" i="6"/>
  <c r="BD31" i="4"/>
  <c r="T29" i="4"/>
  <c r="S17" i="3" s="1"/>
  <c r="AD30" i="4"/>
  <c r="M30" i="4"/>
  <c r="U30" i="4" s="1"/>
  <c r="L30" i="4"/>
  <c r="AE18" i="6"/>
  <c r="M18" i="6"/>
  <c r="BM18" i="6" s="1"/>
  <c r="N18" i="6"/>
  <c r="U18" i="6" s="1"/>
  <c r="M18" i="7"/>
  <c r="CB18" i="7" s="1"/>
  <c r="N18" i="7"/>
  <c r="P18" i="7" s="1"/>
  <c r="I18" i="7"/>
  <c r="BI18" i="3"/>
  <c r="M18" i="3"/>
  <c r="BB18" i="3" s="1"/>
  <c r="BD34" i="4"/>
  <c r="I18" i="3"/>
  <c r="M33" i="4"/>
  <c r="Q33" i="4" s="1"/>
  <c r="L33" i="4"/>
  <c r="AS33" i="4" s="1"/>
  <c r="BE19" i="8"/>
  <c r="BE20" i="8"/>
  <c r="BE22" i="8"/>
  <c r="AP19" i="8"/>
  <c r="BC19" i="8"/>
  <c r="BH19" i="6"/>
  <c r="BF19" i="6"/>
  <c r="AS19" i="6"/>
  <c r="AE19" i="6"/>
  <c r="J19" i="6"/>
  <c r="CN19" i="6" s="1"/>
  <c r="M19" i="6"/>
  <c r="N19" i="6"/>
  <c r="Q19" i="6" s="1"/>
  <c r="N20" i="8"/>
  <c r="T20" i="8" s="1"/>
  <c r="I19" i="6"/>
  <c r="CN19" i="7"/>
  <c r="BG19" i="7"/>
  <c r="AT19" i="7"/>
  <c r="AE19" i="7"/>
  <c r="J19" i="7"/>
  <c r="CR19" i="7" s="1"/>
  <c r="M19" i="7"/>
  <c r="N19" i="7"/>
  <c r="Q19" i="7" s="1"/>
  <c r="I19" i="7"/>
  <c r="I19" i="3"/>
  <c r="BE36" i="4"/>
  <c r="BE37" i="4" s="1"/>
  <c r="AS37" i="4" s="1"/>
  <c r="BE39" i="4"/>
  <c r="BE40" i="4" s="1"/>
  <c r="BD37" i="4"/>
  <c r="BC36" i="4"/>
  <c r="AS36" i="4"/>
  <c r="AD36" i="4"/>
  <c r="M36" i="4"/>
  <c r="P36" i="4" s="1"/>
  <c r="P35" i="4" s="1"/>
  <c r="L36" i="4"/>
  <c r="K36" i="4"/>
  <c r="BJ36" i="4" s="1"/>
  <c r="BJ35" i="4" s="1"/>
  <c r="BI19" i="3" s="1"/>
  <c r="BH20" i="6"/>
  <c r="BH22" i="6"/>
  <c r="BH23" i="6"/>
  <c r="BF20" i="6"/>
  <c r="AS20" i="6"/>
  <c r="N20" i="6"/>
  <c r="W20" i="6" s="1"/>
  <c r="M20" i="6"/>
  <c r="J20" i="6"/>
  <c r="CA20" i="6" s="1"/>
  <c r="I20" i="6"/>
  <c r="AP20" i="8"/>
  <c r="BI19" i="7" l="1"/>
  <c r="BB14" i="3"/>
  <c r="BE20" i="4"/>
  <c r="BB15" i="3"/>
  <c r="BE23" i="4"/>
  <c r="BE21" i="4"/>
  <c r="BD14" i="3"/>
  <c r="BW18" i="3"/>
  <c r="AO18" i="3"/>
  <c r="BD18" i="3" s="1"/>
  <c r="BE24" i="4"/>
  <c r="BE25" i="4" s="1"/>
  <c r="AS25" i="4" s="1"/>
  <c r="AS23" i="4" s="1"/>
  <c r="AO15" i="3" s="1"/>
  <c r="BI16" i="3"/>
  <c r="BC27" i="4"/>
  <c r="BC26" i="4" s="1"/>
  <c r="BN19" i="7"/>
  <c r="AP13" i="14"/>
  <c r="AS16" i="6" s="1"/>
  <c r="BH16" i="6" s="1"/>
  <c r="BC30" i="4"/>
  <c r="BC29" i="4" s="1"/>
  <c r="BX30" i="4"/>
  <c r="BX29" i="4" s="1"/>
  <c r="BW17" i="3" s="1"/>
  <c r="P30" i="4"/>
  <c r="P29" i="4" s="1"/>
  <c r="O17" i="3" s="1"/>
  <c r="Q30" i="4"/>
  <c r="W30" i="4"/>
  <c r="U18" i="7"/>
  <c r="CB17" i="7"/>
  <c r="CB19" i="7"/>
  <c r="BG18" i="7"/>
  <c r="AT18" i="7"/>
  <c r="BI18" i="7" s="1"/>
  <c r="CN17" i="7"/>
  <c r="BG17" i="7"/>
  <c r="W18" i="7"/>
  <c r="AT17" i="7"/>
  <c r="BN18" i="7"/>
  <c r="Q18" i="7"/>
  <c r="W19" i="6"/>
  <c r="CN18" i="6"/>
  <c r="Q18" i="6"/>
  <c r="P18" i="6"/>
  <c r="BM19" i="6"/>
  <c r="U19" i="6"/>
  <c r="CA19" i="6"/>
  <c r="W18" i="6"/>
  <c r="AS18" i="6"/>
  <c r="P19" i="6"/>
  <c r="BF18" i="6"/>
  <c r="CA18" i="6"/>
  <c r="BC33" i="4"/>
  <c r="BC32" i="4" s="1"/>
  <c r="BX36" i="4"/>
  <c r="BX35" i="4" s="1"/>
  <c r="BW19" i="3" s="1"/>
  <c r="P33" i="4"/>
  <c r="BJ33" i="4"/>
  <c r="Q36" i="4"/>
  <c r="BX33" i="4"/>
  <c r="U33" i="4"/>
  <c r="BC35" i="4"/>
  <c r="W33" i="4"/>
  <c r="AS35" i="4"/>
  <c r="AO19" i="3" s="1"/>
  <c r="U36" i="4"/>
  <c r="W36" i="4"/>
  <c r="BM20" i="6"/>
  <c r="U20" i="6"/>
  <c r="W19" i="7"/>
  <c r="U19" i="7"/>
  <c r="P19" i="7"/>
  <c r="BD15" i="3" l="1"/>
  <c r="BB16" i="3"/>
  <c r="BE26" i="4"/>
  <c r="BB17" i="3"/>
  <c r="BE29" i="4"/>
  <c r="BB19" i="3"/>
  <c r="BE35" i="4"/>
  <c r="BD19" i="3"/>
  <c r="BE27" i="4"/>
  <c r="BE28" i="4" s="1"/>
  <c r="AS28" i="4" s="1"/>
  <c r="AS26" i="4" s="1"/>
  <c r="AO16" i="3" s="1"/>
  <c r="BH18" i="6"/>
  <c r="BH17" i="6"/>
  <c r="BJ30" i="4"/>
  <c r="BJ29" i="4" s="1"/>
  <c r="BI17" i="3" s="1"/>
  <c r="AS30" i="4"/>
  <c r="BI17" i="7"/>
  <c r="BJ32" i="4"/>
  <c r="BX32" i="4"/>
  <c r="BD16" i="3" l="1"/>
  <c r="AO17" i="3"/>
  <c r="BD17" i="3" s="1"/>
  <c r="BE30" i="4"/>
  <c r="BE31" i="4" s="1"/>
  <c r="AS31" i="4" s="1"/>
  <c r="AS29" i="4" s="1"/>
  <c r="J22" i="7"/>
  <c r="CB22" i="7" s="1"/>
  <c r="N19" i="13"/>
  <c r="K19" i="13"/>
  <c r="BG20" i="7"/>
  <c r="AT20" i="7"/>
  <c r="M39" i="4"/>
  <c r="W39" i="4" s="1"/>
  <c r="N22" i="6"/>
  <c r="W22" i="6" s="1"/>
  <c r="N22" i="7"/>
  <c r="W22" i="7" s="1"/>
  <c r="N20" i="7"/>
  <c r="U20" i="7" s="1"/>
  <c r="O19" i="13"/>
  <c r="W19" i="13" s="1"/>
  <c r="M20" i="7"/>
  <c r="J20" i="7"/>
  <c r="CB20" i="7" s="1"/>
  <c r="I20" i="7"/>
  <c r="M22" i="7"/>
  <c r="K39" i="4"/>
  <c r="BD40" i="4"/>
  <c r="AS40" i="4"/>
  <c r="BC39" i="4"/>
  <c r="AS39" i="4"/>
  <c r="L39" i="4"/>
  <c r="P38" i="4"/>
  <c r="O20" i="3" s="1"/>
  <c r="I20" i="3"/>
  <c r="M22" i="6"/>
  <c r="J22" i="6"/>
  <c r="BM22" i="6" s="1"/>
  <c r="BF22" i="6"/>
  <c r="AS22" i="6"/>
  <c r="BC20" i="8"/>
  <c r="BC22" i="8"/>
  <c r="AP22" i="8"/>
  <c r="AT22" i="7"/>
  <c r="BL20" i="13"/>
  <c r="P42" i="4"/>
  <c r="O22" i="3" s="1"/>
  <c r="BN22" i="7" l="1"/>
  <c r="BL19" i="13"/>
  <c r="W18" i="13"/>
  <c r="BX39" i="4"/>
  <c r="BX38" i="4" s="1"/>
  <c r="BW20" i="3" s="1"/>
  <c r="AS38" i="4"/>
  <c r="AO20" i="3" s="1"/>
  <c r="BJ39" i="4"/>
  <c r="BJ38" i="4" s="1"/>
  <c r="BI20" i="3" s="1"/>
  <c r="BI20" i="7"/>
  <c r="BN20" i="7"/>
  <c r="U22" i="7"/>
  <c r="BC38" i="4"/>
  <c r="U39" i="4"/>
  <c r="U22" i="6"/>
  <c r="W20" i="7"/>
  <c r="CA22" i="6"/>
  <c r="Y19" i="13"/>
  <c r="Y18" i="13" s="1"/>
  <c r="BB20" i="3" l="1"/>
  <c r="BE38" i="4"/>
  <c r="BZ19" i="13"/>
  <c r="BZ18" i="13" s="1"/>
  <c r="BD20" i="3"/>
  <c r="BZ22" i="13"/>
  <c r="BL22" i="13"/>
  <c r="J23" i="6"/>
  <c r="BM23" i="6" s="1"/>
  <c r="P45" i="4"/>
  <c r="O23" i="3" s="1"/>
  <c r="J82" i="4"/>
  <c r="AS82" i="4"/>
  <c r="BC82" i="4"/>
  <c r="CW33" i="8"/>
  <c r="CW32" i="8"/>
  <c r="CX12" i="8"/>
  <c r="CX13" i="8"/>
  <c r="CX14" i="8"/>
  <c r="CX15" i="8"/>
  <c r="CX16" i="8"/>
  <c r="CX17" i="8"/>
  <c r="CX18" i="8"/>
  <c r="CX19" i="8"/>
  <c r="CX20" i="8"/>
  <c r="CX47" i="8"/>
  <c r="CX48" i="8"/>
  <c r="CX11" i="8"/>
  <c r="CW12" i="8"/>
  <c r="CW13" i="8"/>
  <c r="CW14" i="8"/>
  <c r="CW15" i="8"/>
  <c r="CW16" i="8"/>
  <c r="CW17" i="8"/>
  <c r="CW18" i="8"/>
  <c r="CW19" i="8"/>
  <c r="CW20" i="8"/>
  <c r="CW23" i="8"/>
  <c r="CW39" i="8"/>
  <c r="CW40" i="8"/>
  <c r="CW41" i="8"/>
  <c r="CW43" i="8"/>
  <c r="CW44" i="8"/>
  <c r="CW45" i="8"/>
  <c r="CW46" i="8"/>
  <c r="CW49" i="8"/>
  <c r="CW50" i="8"/>
  <c r="CW51" i="8"/>
  <c r="CW53" i="8"/>
  <c r="CW11" i="8"/>
  <c r="K14" i="14"/>
  <c r="K17" i="14"/>
  <c r="K18" i="14"/>
  <c r="K19" i="14"/>
  <c r="K20" i="14"/>
  <c r="K21" i="14"/>
  <c r="K22" i="14"/>
  <c r="J23" i="14"/>
  <c r="J24" i="14"/>
  <c r="CF27" i="13"/>
  <c r="AI11" i="9"/>
  <c r="AV32" i="18"/>
  <c r="J53" i="23"/>
  <c r="AP53" i="23" s="1"/>
  <c r="J57" i="23"/>
  <c r="AP57" i="23" s="1"/>
  <c r="J55" i="23"/>
  <c r="AP55" i="23" s="1"/>
  <c r="J56" i="23"/>
  <c r="AP56" i="23" s="1"/>
  <c r="AP58" i="23"/>
  <c r="AP59" i="23"/>
  <c r="AP60" i="23"/>
  <c r="AP61" i="23"/>
  <c r="AP62" i="23"/>
  <c r="AP63" i="23"/>
  <c r="AL56" i="23"/>
  <c r="AL58" i="23"/>
  <c r="AL59" i="23"/>
  <c r="AL60" i="23"/>
  <c r="AL61" i="23"/>
  <c r="AL62" i="23"/>
  <c r="AL63" i="23"/>
  <c r="BK56" i="23"/>
  <c r="AV41" i="29"/>
  <c r="BA40" i="29"/>
  <c r="AV40" i="29"/>
  <c r="AI40" i="29"/>
  <c r="J19" i="13"/>
  <c r="J18" i="13"/>
  <c r="J24" i="13"/>
  <c r="J25" i="13"/>
  <c r="J27" i="13"/>
  <c r="J28" i="13"/>
  <c r="J31" i="13"/>
  <c r="BG22" i="7"/>
  <c r="BI22" i="7" s="1"/>
  <c r="I22" i="7"/>
  <c r="BD44" i="4"/>
  <c r="BE43" i="4"/>
  <c r="BE44" i="4" s="1"/>
  <c r="AS44" i="4" s="1"/>
  <c r="BX43" i="4"/>
  <c r="BX42" i="4" s="1"/>
  <c r="BW22" i="3" s="1"/>
  <c r="BC43" i="4"/>
  <c r="AS43" i="4"/>
  <c r="J13" i="4"/>
  <c r="J16" i="4"/>
  <c r="J15" i="4"/>
  <c r="J18" i="4"/>
  <c r="J22" i="4"/>
  <c r="J21" i="4"/>
  <c r="J25" i="4"/>
  <c r="J24" i="4"/>
  <c r="J28" i="4"/>
  <c r="J27" i="4"/>
  <c r="J31" i="4"/>
  <c r="J30" i="4"/>
  <c r="J34" i="4"/>
  <c r="J37" i="4"/>
  <c r="J36" i="4"/>
  <c r="J40" i="4"/>
  <c r="J39" i="4"/>
  <c r="J43" i="4"/>
  <c r="I22" i="3"/>
  <c r="I23" i="3"/>
  <c r="W23" i="6"/>
  <c r="BF23" i="6"/>
  <c r="AS23" i="6"/>
  <c r="I23" i="6"/>
  <c r="BK57" i="23" l="1"/>
  <c r="AL57" i="23"/>
  <c r="BK55" i="23"/>
  <c r="AL55" i="23"/>
  <c r="CA23" i="6"/>
  <c r="AS42" i="4"/>
  <c r="AO22" i="3" s="1"/>
  <c r="BC42" i="4"/>
  <c r="AY53" i="23"/>
  <c r="BK53" i="23"/>
  <c r="AL53" i="23"/>
  <c r="BJ43" i="4"/>
  <c r="BJ42" i="4" s="1"/>
  <c r="BI22" i="3" s="1"/>
  <c r="CN23" i="6"/>
  <c r="BB22" i="3" l="1"/>
  <c r="BD22" i="3" s="1"/>
  <c r="BE42" i="4"/>
  <c r="BL18" i="13"/>
  <c r="BE23" i="8"/>
  <c r="BC23" i="8"/>
  <c r="AP23" i="8"/>
  <c r="CX23" i="8" s="1"/>
  <c r="I23" i="8"/>
  <c r="BX46" i="4"/>
  <c r="BX45" i="4" s="1"/>
  <c r="BW23" i="3" s="1"/>
  <c r="BJ46" i="4"/>
  <c r="BJ45" i="4" s="1"/>
  <c r="BI23" i="3" s="1"/>
  <c r="AS46" i="4"/>
  <c r="BD47" i="4"/>
  <c r="BC46" i="4"/>
  <c r="CH73" i="4"/>
  <c r="CM34" i="3" s="1"/>
  <c r="CH76" i="4"/>
  <c r="CM35" i="3" s="1"/>
  <c r="CG76" i="4"/>
  <c r="CL35" i="3" s="1"/>
  <c r="CF76" i="4"/>
  <c r="CK35" i="3" s="1"/>
  <c r="CG79" i="4"/>
  <c r="CL36" i="3" s="1"/>
  <c r="CH79" i="4"/>
  <c r="CM36" i="3" s="1"/>
  <c r="CF79" i="4"/>
  <c r="CK36" i="3" s="1"/>
  <c r="CM31" i="3"/>
  <c r="CH61" i="4"/>
  <c r="CM30" i="3" s="1"/>
  <c r="CH58" i="4"/>
  <c r="CM28" i="3" s="1"/>
  <c r="CM24" i="13"/>
  <c r="CL24" i="13"/>
  <c r="CV28" i="7" s="1"/>
  <c r="CM27" i="13"/>
  <c r="CX30" i="7" s="1"/>
  <c r="CH30" i="7" s="1"/>
  <c r="CL27" i="13"/>
  <c r="CV30" i="7" s="1"/>
  <c r="K25" i="14"/>
  <c r="BG25" i="14" s="1"/>
  <c r="BC45" i="4" l="1"/>
  <c r="CC23" i="14"/>
  <c r="AI32" i="18"/>
  <c r="CX32" i="8" s="1"/>
  <c r="I32" i="18"/>
  <c r="AV33" i="18"/>
  <c r="AI33" i="18"/>
  <c r="CX33" i="8" s="1"/>
  <c r="J39" i="3"/>
  <c r="J39" i="6"/>
  <c r="J39" i="8"/>
  <c r="J39" i="18"/>
  <c r="BA39" i="18"/>
  <c r="AV39" i="18"/>
  <c r="AI39" i="18"/>
  <c r="BA40" i="18"/>
  <c r="K40" i="18" s="1"/>
  <c r="AV41" i="18"/>
  <c r="AV40" i="18"/>
  <c r="AI40" i="18"/>
  <c r="J40" i="29"/>
  <c r="K40" i="29"/>
  <c r="L40" i="29"/>
  <c r="J40" i="18"/>
  <c r="L40" i="18"/>
  <c r="L60" i="18" s="1"/>
  <c r="J40" i="6"/>
  <c r="K40" i="6"/>
  <c r="L40" i="6"/>
  <c r="J40" i="3"/>
  <c r="K40" i="3"/>
  <c r="L40" i="3"/>
  <c r="BA41" i="29"/>
  <c r="K41" i="29" s="1"/>
  <c r="AI41" i="29"/>
  <c r="L41" i="29"/>
  <c r="J41" i="29"/>
  <c r="L41" i="18"/>
  <c r="J41" i="18"/>
  <c r="BA41" i="18"/>
  <c r="K41" i="18" s="1"/>
  <c r="AI41" i="18"/>
  <c r="K41" i="6"/>
  <c r="CA41" i="6" s="1"/>
  <c r="K41" i="3"/>
  <c r="J41" i="3"/>
  <c r="BA43" i="29"/>
  <c r="AJ43" i="29"/>
  <c r="AI43" i="29" s="1"/>
  <c r="BA43" i="18"/>
  <c r="AJ43" i="18"/>
  <c r="AI43" i="18" s="1"/>
  <c r="BO44" i="29"/>
  <c r="BA44" i="29"/>
  <c r="AI44" i="29"/>
  <c r="BO44" i="18"/>
  <c r="BA44" i="18"/>
  <c r="AI44" i="18"/>
  <c r="BB23" i="3" l="1"/>
  <c r="BE45" i="4"/>
  <c r="K63" i="18"/>
  <c r="J62" i="18"/>
  <c r="J63" i="18"/>
  <c r="J53" i="18"/>
  <c r="BC53" i="18" s="1"/>
  <c r="L53" i="18"/>
  <c r="L62" i="18"/>
  <c r="L55" i="18"/>
  <c r="L56" i="18"/>
  <c r="L63" i="18"/>
  <c r="L61" i="18"/>
  <c r="L57" i="18"/>
  <c r="L58" i="18"/>
  <c r="L59" i="18"/>
  <c r="J55" i="18"/>
  <c r="J59" i="18"/>
  <c r="J58" i="18"/>
  <c r="J56" i="18"/>
  <c r="J60" i="18"/>
  <c r="J57" i="18"/>
  <c r="J61" i="18"/>
  <c r="K61" i="18"/>
  <c r="K58" i="18"/>
  <c r="K59" i="18"/>
  <c r="K53" i="18"/>
  <c r="K62" i="18"/>
  <c r="K56" i="18"/>
  <c r="K57" i="18"/>
  <c r="K60" i="18"/>
  <c r="K55" i="18"/>
  <c r="BO45" i="29"/>
  <c r="BA45" i="29"/>
  <c r="AI45" i="29"/>
  <c r="BO45" i="18"/>
  <c r="BO46" i="18"/>
  <c r="BA45" i="18"/>
  <c r="BA46" i="18"/>
  <c r="AI45" i="18"/>
  <c r="BO46" i="29"/>
  <c r="BA46" i="29"/>
  <c r="I63" i="29"/>
  <c r="I62" i="29"/>
  <c r="I61" i="29"/>
  <c r="I60" i="29"/>
  <c r="I59" i="29"/>
  <c r="I58" i="29"/>
  <c r="I57" i="29"/>
  <c r="I56" i="29"/>
  <c r="I55" i="29"/>
  <c r="I53" i="29"/>
  <c r="I51" i="29"/>
  <c r="I50" i="29"/>
  <c r="I49" i="29"/>
  <c r="I48" i="29"/>
  <c r="I47" i="29"/>
  <c r="AY46" i="29"/>
  <c r="AX46" i="29" s="1"/>
  <c r="AI46" i="29"/>
  <c r="I46" i="29"/>
  <c r="AY45" i="29"/>
  <c r="AV45" i="29" s="1"/>
  <c r="I45" i="29"/>
  <c r="I44" i="29"/>
  <c r="BO43" i="29"/>
  <c r="I43" i="29"/>
  <c r="BO41" i="29"/>
  <c r="AX41" i="29"/>
  <c r="I41" i="29"/>
  <c r="BO40" i="29"/>
  <c r="AX40" i="29"/>
  <c r="AX43" i="29" s="1"/>
  <c r="AZ43" i="29" s="1"/>
  <c r="AV43" i="29" s="1"/>
  <c r="I40" i="29"/>
  <c r="I39" i="29"/>
  <c r="I36" i="29"/>
  <c r="I35" i="29"/>
  <c r="I34" i="29"/>
  <c r="I33" i="29"/>
  <c r="AI46" i="18"/>
  <c r="AX45" i="29" l="1"/>
  <c r="AX44" i="29" s="1"/>
  <c r="AZ44" i="29" s="1"/>
  <c r="AV44" i="29" s="1"/>
  <c r="AV46" i="29"/>
  <c r="BH63" i="26"/>
  <c r="BM63" i="26" s="1"/>
  <c r="BH62" i="26"/>
  <c r="BM62" i="26" s="1"/>
  <c r="BH61" i="26"/>
  <c r="BM61" i="26" s="1"/>
  <c r="AV62" i="26"/>
  <c r="AV63" i="26"/>
  <c r="AV61" i="26"/>
  <c r="AE62" i="26"/>
  <c r="AE63" i="26"/>
  <c r="AE61" i="26"/>
  <c r="AR63" i="26"/>
  <c r="AQ63" i="26"/>
  <c r="AO63" i="26"/>
  <c r="AJ63" i="26"/>
  <c r="I63" i="26"/>
  <c r="AR62" i="26"/>
  <c r="AQ62" i="26"/>
  <c r="AO62" i="26"/>
  <c r="AN62" i="26"/>
  <c r="AJ62" i="26"/>
  <c r="I62" i="26"/>
  <c r="AR61" i="26"/>
  <c r="AQ61" i="26"/>
  <c r="AO61" i="26"/>
  <c r="AJ61" i="26"/>
  <c r="I61" i="26"/>
  <c r="AK43" i="26"/>
  <c r="AK41" i="26"/>
  <c r="AJ41" i="26"/>
  <c r="AK40" i="26"/>
  <c r="AJ40" i="26"/>
  <c r="AJ43" i="26" s="1"/>
  <c r="AL43" i="26" s="1"/>
  <c r="AK39" i="26"/>
  <c r="AJ39" i="26"/>
  <c r="AJ38" i="26" s="1"/>
  <c r="BK59" i="23"/>
  <c r="BP59" i="23" s="1"/>
  <c r="BK63" i="23"/>
  <c r="BP63" i="23" s="1"/>
  <c r="BB59" i="25"/>
  <c r="BG59" i="25" s="1"/>
  <c r="AP59" i="25"/>
  <c r="AL59" i="25"/>
  <c r="AK59" i="25"/>
  <c r="AI59" i="25"/>
  <c r="AH59" i="25"/>
  <c r="AD59" i="25"/>
  <c r="K59" i="25"/>
  <c r="Y59" i="25" s="1"/>
  <c r="I59" i="25"/>
  <c r="BB58" i="25"/>
  <c r="BG58" i="25" s="1"/>
  <c r="AP58" i="25"/>
  <c r="AL58" i="25"/>
  <c r="AK58" i="25"/>
  <c r="AI58" i="25"/>
  <c r="AH58" i="25"/>
  <c r="AD58" i="25"/>
  <c r="K58" i="25"/>
  <c r="Y58" i="25" s="1"/>
  <c r="I58" i="25"/>
  <c r="BB57" i="25"/>
  <c r="BG57" i="25" s="1"/>
  <c r="AP57" i="25"/>
  <c r="AL57" i="25"/>
  <c r="AK57" i="25"/>
  <c r="AI57" i="25"/>
  <c r="AH57" i="25"/>
  <c r="AD57" i="25"/>
  <c r="K57" i="25"/>
  <c r="Y57" i="25" s="1"/>
  <c r="I57" i="25"/>
  <c r="AE40" i="25"/>
  <c r="AD40" i="25"/>
  <c r="AF40" i="25" s="1"/>
  <c r="I40" i="25"/>
  <c r="AE39" i="25"/>
  <c r="AD39" i="25"/>
  <c r="I39" i="25"/>
  <c r="AE38" i="25"/>
  <c r="AD38" i="25"/>
  <c r="I38" i="25"/>
  <c r="AE37" i="25"/>
  <c r="AD37" i="25"/>
  <c r="I37" i="25"/>
  <c r="AD36" i="25"/>
  <c r="I36" i="25"/>
  <c r="I34" i="25"/>
  <c r="I33" i="25"/>
  <c r="I32" i="25"/>
  <c r="I31" i="25"/>
  <c r="I29" i="25"/>
  <c r="I28" i="25"/>
  <c r="I27" i="25"/>
  <c r="I26" i="25"/>
  <c r="I25" i="25"/>
  <c r="AL59" i="24"/>
  <c r="AK59" i="24"/>
  <c r="AI59" i="24"/>
  <c r="K59" i="24"/>
  <c r="Y59" i="24" s="1"/>
  <c r="BB59" i="24"/>
  <c r="BG59" i="24" s="1"/>
  <c r="I59" i="24"/>
  <c r="BB58" i="24"/>
  <c r="BG58" i="24" s="1"/>
  <c r="AL58" i="24"/>
  <c r="AK58" i="24"/>
  <c r="AI58" i="24"/>
  <c r="AH58" i="24"/>
  <c r="AD58" i="24"/>
  <c r="K58" i="24"/>
  <c r="Y58" i="24" s="1"/>
  <c r="AP58" i="24"/>
  <c r="I58" i="24"/>
  <c r="BB57" i="24"/>
  <c r="BG57" i="24" s="1"/>
  <c r="AL57" i="24"/>
  <c r="AK57" i="24"/>
  <c r="AI57" i="24"/>
  <c r="K57" i="24"/>
  <c r="Y57" i="24" s="1"/>
  <c r="AP57" i="24"/>
  <c r="I57" i="24"/>
  <c r="AE40" i="24"/>
  <c r="I40" i="24"/>
  <c r="AE39" i="24"/>
  <c r="AD39" i="24"/>
  <c r="I39" i="24"/>
  <c r="AE38" i="24"/>
  <c r="AD38" i="24"/>
  <c r="AD40" i="24" s="1"/>
  <c r="AF40" i="24" s="1"/>
  <c r="I38" i="24"/>
  <c r="AE37" i="24"/>
  <c r="AD37" i="24"/>
  <c r="I37" i="24"/>
  <c r="AD36" i="24"/>
  <c r="I36" i="24"/>
  <c r="I34" i="24"/>
  <c r="I33" i="24"/>
  <c r="I32" i="24"/>
  <c r="I31" i="24"/>
  <c r="I29" i="24"/>
  <c r="I28" i="24"/>
  <c r="I27" i="24"/>
  <c r="I26" i="24"/>
  <c r="I25" i="24"/>
  <c r="AU63" i="23"/>
  <c r="AT63" i="23"/>
  <c r="AR63" i="23"/>
  <c r="P63" i="23"/>
  <c r="I63" i="23"/>
  <c r="AU62" i="23"/>
  <c r="AT62" i="23"/>
  <c r="AR62" i="23"/>
  <c r="P62" i="23"/>
  <c r="I62" i="23"/>
  <c r="AU61" i="23"/>
  <c r="AT61" i="23"/>
  <c r="AR61" i="23"/>
  <c r="P61" i="23"/>
  <c r="AG61" i="23" s="1"/>
  <c r="AY61" i="23"/>
  <c r="BE61" i="23" s="1"/>
  <c r="I61" i="23"/>
  <c r="AU60" i="23"/>
  <c r="AT60" i="23"/>
  <c r="AR60" i="23"/>
  <c r="P60" i="23"/>
  <c r="BK60" i="23"/>
  <c r="BP60" i="23" s="1"/>
  <c r="I60" i="23"/>
  <c r="AU59" i="23"/>
  <c r="AT59" i="23"/>
  <c r="AR59" i="23"/>
  <c r="P59" i="23"/>
  <c r="I59" i="23"/>
  <c r="AU58" i="23"/>
  <c r="AT58" i="23"/>
  <c r="AR58" i="23"/>
  <c r="P58" i="23"/>
  <c r="AY58" i="23"/>
  <c r="BE58" i="23" s="1"/>
  <c r="I58" i="23"/>
  <c r="BP57" i="23"/>
  <c r="AY57" i="23"/>
  <c r="BE57" i="23" s="1"/>
  <c r="AU57" i="23"/>
  <c r="AT57" i="23"/>
  <c r="AR57" i="23"/>
  <c r="P57" i="23"/>
  <c r="AG57" i="23" s="1"/>
  <c r="I57" i="23"/>
  <c r="BP56" i="23"/>
  <c r="AU56" i="23"/>
  <c r="AT56" i="23"/>
  <c r="AR56" i="23"/>
  <c r="P56" i="23"/>
  <c r="I56" i="23"/>
  <c r="BP55" i="23"/>
  <c r="AU55" i="23"/>
  <c r="AT55" i="23"/>
  <c r="AR55" i="23"/>
  <c r="P55" i="23"/>
  <c r="AY55" i="23"/>
  <c r="BE55" i="23" s="1"/>
  <c r="I55" i="23"/>
  <c r="BP53" i="23"/>
  <c r="BE53" i="23"/>
  <c r="AU53" i="23"/>
  <c r="AT53" i="23"/>
  <c r="P53" i="23"/>
  <c r="I53" i="23"/>
  <c r="BP49" i="23"/>
  <c r="BE49" i="23"/>
  <c r="AU49" i="23"/>
  <c r="AT49" i="23" s="1"/>
  <c r="I49" i="23"/>
  <c r="BI41" i="23"/>
  <c r="AT41" i="23"/>
  <c r="BI40" i="23"/>
  <c r="AT40" i="23"/>
  <c r="BI39" i="23"/>
  <c r="AT39" i="23"/>
  <c r="AN61" i="26" l="1"/>
  <c r="AN63" i="26"/>
  <c r="AD57" i="24"/>
  <c r="AD59" i="24"/>
  <c r="AH57" i="24"/>
  <c r="AH59" i="24"/>
  <c r="AP59" i="24"/>
  <c r="AG60" i="23"/>
  <c r="AG59" i="23"/>
  <c r="AY60" i="23"/>
  <c r="BE60" i="23" s="1"/>
  <c r="AG62" i="23"/>
  <c r="AG63" i="23"/>
  <c r="AG55" i="23"/>
  <c r="AG56" i="23"/>
  <c r="AG53" i="23"/>
  <c r="AY59" i="23"/>
  <c r="BE59" i="23" s="1"/>
  <c r="BK61" i="23"/>
  <c r="BP61" i="23" s="1"/>
  <c r="AY56" i="23"/>
  <c r="BE56" i="23" s="1"/>
  <c r="AG58" i="23"/>
  <c r="AY62" i="23"/>
  <c r="BE62" i="23" s="1"/>
  <c r="BK58" i="23"/>
  <c r="BP58" i="23" s="1"/>
  <c r="BK62" i="23"/>
  <c r="BP62" i="23" s="1"/>
  <c r="AY63" i="23"/>
  <c r="BE63" i="23" s="1"/>
  <c r="AR49" i="23"/>
  <c r="AX53" i="18" l="1"/>
  <c r="BQ59" i="18"/>
  <c r="BQ61" i="18"/>
  <c r="AI49" i="18"/>
  <c r="AI50" i="18"/>
  <c r="AI51" i="18"/>
  <c r="P53" i="18"/>
  <c r="J41" i="8"/>
  <c r="J40" i="8"/>
  <c r="K41" i="8"/>
  <c r="K40" i="8"/>
  <c r="L41" i="8"/>
  <c r="L40" i="8"/>
  <c r="Q63" i="8"/>
  <c r="Q62" i="8"/>
  <c r="Q61" i="8"/>
  <c r="Q60" i="8"/>
  <c r="Q59" i="8"/>
  <c r="Q58" i="8"/>
  <c r="Q57" i="8"/>
  <c r="Q56" i="8"/>
  <c r="Q55" i="8"/>
  <c r="P56" i="18"/>
  <c r="P57" i="18"/>
  <c r="P58" i="18"/>
  <c r="P59" i="18"/>
  <c r="P60" i="18"/>
  <c r="P61" i="18"/>
  <c r="P62" i="18"/>
  <c r="P63" i="18"/>
  <c r="P55" i="18"/>
  <c r="BS47" i="6"/>
  <c r="BS48" i="6"/>
  <c r="BS49" i="6"/>
  <c r="BS50" i="6"/>
  <c r="AY63" i="18"/>
  <c r="AX63" i="18"/>
  <c r="AV63" i="18"/>
  <c r="I63" i="18"/>
  <c r="AY62" i="18"/>
  <c r="AX62" i="18"/>
  <c r="AV62" i="18"/>
  <c r="I62" i="18"/>
  <c r="AY61" i="18"/>
  <c r="AX61" i="18"/>
  <c r="AV61" i="18"/>
  <c r="I61" i="18"/>
  <c r="AY60" i="18"/>
  <c r="AX60" i="18"/>
  <c r="AV60" i="18"/>
  <c r="I60" i="18"/>
  <c r="AY59" i="18"/>
  <c r="AX59" i="18"/>
  <c r="AV59" i="18"/>
  <c r="I59" i="18"/>
  <c r="AY58" i="18"/>
  <c r="AX58" i="18"/>
  <c r="AV58" i="18"/>
  <c r="I58" i="18"/>
  <c r="AY57" i="18"/>
  <c r="AX57" i="18"/>
  <c r="AV57" i="18"/>
  <c r="I57" i="18"/>
  <c r="AY56" i="18"/>
  <c r="AX56" i="18"/>
  <c r="AV56" i="18"/>
  <c r="I56" i="18"/>
  <c r="AY55" i="18"/>
  <c r="AX55" i="18"/>
  <c r="AV55" i="18"/>
  <c r="I55" i="18"/>
  <c r="BX53" i="18"/>
  <c r="BI53" i="18"/>
  <c r="AY53" i="18"/>
  <c r="I53" i="18"/>
  <c r="BX51" i="18"/>
  <c r="BI51" i="18"/>
  <c r="AY51" i="18"/>
  <c r="AX51" i="18" s="1"/>
  <c r="I51" i="18"/>
  <c r="BX50" i="18"/>
  <c r="BI50" i="18"/>
  <c r="AY50" i="18"/>
  <c r="AX50" i="18" s="1"/>
  <c r="I50" i="18"/>
  <c r="BX49" i="18"/>
  <c r="BI49" i="18"/>
  <c r="AY49" i="18"/>
  <c r="AV49" i="18" s="1"/>
  <c r="I49" i="18"/>
  <c r="AY46" i="18"/>
  <c r="AX46" i="18" s="1"/>
  <c r="I46" i="18"/>
  <c r="AY45" i="18"/>
  <c r="AV45" i="18" s="1"/>
  <c r="I45" i="18"/>
  <c r="I44" i="18"/>
  <c r="BO43" i="18"/>
  <c r="I43" i="18"/>
  <c r="BO41" i="18"/>
  <c r="AX41" i="18"/>
  <c r="I41" i="18"/>
  <c r="BO40" i="18"/>
  <c r="AX40" i="18"/>
  <c r="I40" i="18"/>
  <c r="BO39" i="18"/>
  <c r="AX39" i="18"/>
  <c r="I39" i="18"/>
  <c r="I33" i="18"/>
  <c r="BE46" i="4"/>
  <c r="J46" i="4"/>
  <c r="J45" i="4"/>
  <c r="BL24" i="13"/>
  <c r="BF25" i="13"/>
  <c r="BF26" i="13" s="1"/>
  <c r="AT26" i="13" s="1"/>
  <c r="BD24" i="13"/>
  <c r="BG28" i="7" s="1"/>
  <c r="AX43" i="18" l="1"/>
  <c r="J60" i="8"/>
  <c r="AP60" i="8" s="1"/>
  <c r="BE47" i="4"/>
  <c r="AS47" i="4" s="1"/>
  <c r="AS45" i="4" s="1"/>
  <c r="AO23" i="3" s="1"/>
  <c r="BD23" i="3" s="1"/>
  <c r="BN28" i="7"/>
  <c r="K60" i="8"/>
  <c r="BJ60" i="8" s="1"/>
  <c r="L60" i="8"/>
  <c r="BX60" i="8" s="1"/>
  <c r="J57" i="8"/>
  <c r="AP57" i="8" s="1"/>
  <c r="CX57" i="8" s="1"/>
  <c r="K55" i="8"/>
  <c r="BJ55" i="8" s="1"/>
  <c r="K59" i="8"/>
  <c r="BJ59" i="8" s="1"/>
  <c r="K57" i="8"/>
  <c r="BJ57" i="8" s="1"/>
  <c r="L59" i="8"/>
  <c r="BX59" i="8" s="1"/>
  <c r="CW59" i="8" s="1"/>
  <c r="L57" i="8"/>
  <c r="BX57" i="8" s="1"/>
  <c r="CW57" i="8" s="1"/>
  <c r="J59" i="8"/>
  <c r="AP59" i="8" s="1"/>
  <c r="CX59" i="8" s="1"/>
  <c r="J55" i="8"/>
  <c r="AP55" i="8" s="1"/>
  <c r="J58" i="8"/>
  <c r="AP58" i="8" s="1"/>
  <c r="CX58" i="8" s="1"/>
  <c r="K58" i="8"/>
  <c r="BJ58" i="8" s="1"/>
  <c r="L58" i="8"/>
  <c r="BX58" i="8" s="1"/>
  <c r="L55" i="8"/>
  <c r="BX55" i="8" s="1"/>
  <c r="CW55" i="8" s="1"/>
  <c r="J56" i="8"/>
  <c r="AP56" i="8" s="1"/>
  <c r="K56" i="8"/>
  <c r="BJ56" i="8" s="1"/>
  <c r="L56" i="8"/>
  <c r="BX56" i="8" s="1"/>
  <c r="CW56" i="8" s="1"/>
  <c r="J63" i="8"/>
  <c r="AP63" i="8" s="1"/>
  <c r="K63" i="8"/>
  <c r="BJ63" i="8" s="1"/>
  <c r="L63" i="8"/>
  <c r="BX63" i="8" s="1"/>
  <c r="J62" i="8"/>
  <c r="AP62" i="8" s="1"/>
  <c r="K62" i="8"/>
  <c r="BJ62" i="8" s="1"/>
  <c r="L62" i="8"/>
  <c r="BX62" i="8" s="1"/>
  <c r="J61" i="8"/>
  <c r="AP61" i="8" s="1"/>
  <c r="K61" i="8"/>
  <c r="BJ61" i="8" s="1"/>
  <c r="L61" i="8"/>
  <c r="BX61" i="8" s="1"/>
  <c r="CW61" i="8" s="1"/>
  <c r="BC61" i="18"/>
  <c r="AI53" i="18"/>
  <c r="AI57" i="18"/>
  <c r="BC59" i="18"/>
  <c r="BQ58" i="18"/>
  <c r="AI58" i="18"/>
  <c r="BC58" i="18"/>
  <c r="BC57" i="18"/>
  <c r="AI61" i="18"/>
  <c r="AI59" i="18"/>
  <c r="BC55" i="18"/>
  <c r="AX49" i="18"/>
  <c r="AZ43" i="18"/>
  <c r="AV43" i="18" s="1"/>
  <c r="AX45" i="18"/>
  <c r="AX44" i="18" s="1"/>
  <c r="AZ44" i="18" s="1"/>
  <c r="AV44" i="18" s="1"/>
  <c r="AV51" i="18"/>
  <c r="AV50" i="18"/>
  <c r="AV46" i="18"/>
  <c r="AT24" i="13"/>
  <c r="AT28" i="7" l="1"/>
  <c r="BI28" i="7" s="1"/>
  <c r="BF24" i="13"/>
  <c r="CW58" i="8"/>
  <c r="CX61" i="8"/>
  <c r="AI56" i="18"/>
  <c r="CX56" i="8" s="1"/>
  <c r="BC56" i="18"/>
  <c r="BC63" i="18"/>
  <c r="BQ63" i="18"/>
  <c r="CW63" i="8" s="1"/>
  <c r="AI63" i="18"/>
  <c r="CX63" i="8" s="1"/>
  <c r="AI55" i="18"/>
  <c r="CX55" i="8" s="1"/>
  <c r="BQ62" i="18"/>
  <c r="CW62" i="8" s="1"/>
  <c r="AI62" i="18"/>
  <c r="CX62" i="8" s="1"/>
  <c r="AI60" i="18"/>
  <c r="CX60" i="8" s="1"/>
  <c r="BQ60" i="18"/>
  <c r="CW60" i="8" s="1"/>
  <c r="BC60" i="18"/>
  <c r="BC62" i="18"/>
  <c r="BX30" i="13"/>
  <c r="BL27" i="13"/>
  <c r="BF28" i="13"/>
  <c r="BF29" i="13" s="1"/>
  <c r="AT29" i="13" s="1"/>
  <c r="BD27" i="13"/>
  <c r="BG30" i="7" s="1"/>
  <c r="BI31" i="7"/>
  <c r="BG31" i="7"/>
  <c r="AT31" i="7"/>
  <c r="AT27" i="13" l="1"/>
  <c r="BN30" i="7"/>
  <c r="BH25" i="6"/>
  <c r="BH26" i="6"/>
  <c r="BF25" i="6"/>
  <c r="AS25" i="6"/>
  <c r="I25" i="6"/>
  <c r="BF26" i="6"/>
  <c r="AS26" i="6"/>
  <c r="I26" i="6"/>
  <c r="BH27" i="6"/>
  <c r="BF27" i="6"/>
  <c r="AS27" i="6"/>
  <c r="BF32" i="6"/>
  <c r="AS32" i="6"/>
  <c r="BH32" i="6" s="1"/>
  <c r="I32" i="6"/>
  <c r="BG23" i="14"/>
  <c r="BE23" i="14" s="1"/>
  <c r="AZ23" i="14"/>
  <c r="BB23" i="14" s="1"/>
  <c r="P23" i="14"/>
  <c r="P32" i="6" s="1"/>
  <c r="BO25" i="14"/>
  <c r="BE25" i="14"/>
  <c r="BO24" i="14"/>
  <c r="BE24" i="14"/>
  <c r="BZ43" i="7"/>
  <c r="BL43" i="7"/>
  <c r="AU43" i="7"/>
  <c r="AT43" i="7" s="1"/>
  <c r="AU30" i="13"/>
  <c r="AT30" i="13" s="1"/>
  <c r="AN30" i="13"/>
  <c r="AP43" i="7" s="1"/>
  <c r="BJ32" i="13"/>
  <c r="BJ31" i="13"/>
  <c r="BJ30" i="13"/>
  <c r="J30" i="13"/>
  <c r="AE40" i="11"/>
  <c r="I40" i="11"/>
  <c r="AE39" i="11"/>
  <c r="AD39" i="11"/>
  <c r="I39" i="11"/>
  <c r="AE38" i="11"/>
  <c r="AD38" i="11"/>
  <c r="AD40" i="11" s="1"/>
  <c r="AF40" i="11" s="1"/>
  <c r="I38" i="11"/>
  <c r="AE37" i="11"/>
  <c r="AD37" i="11"/>
  <c r="I37" i="11"/>
  <c r="AD36" i="11"/>
  <c r="I36" i="11"/>
  <c r="I34" i="11"/>
  <c r="I33" i="11"/>
  <c r="I32" i="11"/>
  <c r="I31" i="11"/>
  <c r="I29" i="11"/>
  <c r="I28" i="11"/>
  <c r="I27" i="11"/>
  <c r="I26" i="11"/>
  <c r="I25" i="11"/>
  <c r="BZ44" i="7"/>
  <c r="BZ45" i="7"/>
  <c r="BZ46" i="7"/>
  <c r="BL44" i="7"/>
  <c r="BL45" i="7"/>
  <c r="BL46" i="7"/>
  <c r="AT45" i="7"/>
  <c r="AT46" i="7"/>
  <c r="AT44" i="7"/>
  <c r="J58" i="11"/>
  <c r="BB58" i="11" s="1"/>
  <c r="BG58" i="11" s="1"/>
  <c r="J59" i="11"/>
  <c r="BB59" i="11" s="1"/>
  <c r="BG59" i="11" s="1"/>
  <c r="J57" i="11"/>
  <c r="AH57" i="11" s="1"/>
  <c r="K59" i="11"/>
  <c r="K58" i="11"/>
  <c r="Y58" i="11" s="1"/>
  <c r="K57" i="11"/>
  <c r="Y57" i="11" s="1"/>
  <c r="AL59" i="11"/>
  <c r="AK59" i="11"/>
  <c r="AI59" i="11"/>
  <c r="I59" i="11"/>
  <c r="AL58" i="11"/>
  <c r="AK58" i="11"/>
  <c r="AI58" i="11"/>
  <c r="I58" i="11"/>
  <c r="AL57" i="11"/>
  <c r="AK57" i="11"/>
  <c r="AI57" i="11"/>
  <c r="I57" i="11"/>
  <c r="AT30" i="7" l="1"/>
  <c r="BI30" i="7" s="1"/>
  <c r="BF27" i="13"/>
  <c r="BM32" i="6"/>
  <c r="BD23" i="14"/>
  <c r="BH30" i="13"/>
  <c r="BD30" i="13" s="1"/>
  <c r="Y59" i="11"/>
  <c r="AH59" i="11"/>
  <c r="AH58" i="11"/>
  <c r="AP57" i="11"/>
  <c r="AP59" i="11"/>
  <c r="AD57" i="11"/>
  <c r="AP58" i="11"/>
  <c r="AD59" i="11"/>
  <c r="BB57" i="11"/>
  <c r="BG57" i="11" s="1"/>
  <c r="AD58" i="11"/>
  <c r="BF35" i="6" l="1"/>
  <c r="BF34" i="6"/>
  <c r="AS35" i="6"/>
  <c r="AS34" i="6"/>
  <c r="BK39" i="6"/>
  <c r="BF39" i="6"/>
  <c r="AS39" i="6"/>
  <c r="BK40" i="6"/>
  <c r="BF40" i="6"/>
  <c r="AS40" i="6"/>
  <c r="BK41" i="6"/>
  <c r="BF41" i="6"/>
  <c r="AT41" i="6"/>
  <c r="BY43" i="6"/>
  <c r="BY45" i="6"/>
  <c r="BY46" i="6"/>
  <c r="BY44" i="6"/>
  <c r="BK43" i="6"/>
  <c r="AS43" i="6"/>
  <c r="BY64" i="4"/>
  <c r="BY61" i="4"/>
  <c r="BY58" i="4"/>
  <c r="I25" i="3"/>
  <c r="BY49" i="4"/>
  <c r="BY48" i="4" s="1"/>
  <c r="CC25" i="3" s="1"/>
  <c r="BJ49" i="4"/>
  <c r="BJ48" i="4" s="1"/>
  <c r="BI25" i="3" s="1"/>
  <c r="BD54" i="4"/>
  <c r="BD50" i="4"/>
  <c r="BE50" i="4"/>
  <c r="AS50" i="4" s="1"/>
  <c r="J48" i="4"/>
  <c r="J50" i="4"/>
  <c r="J49" i="4"/>
  <c r="BY53" i="4"/>
  <c r="BY51" i="4" s="1"/>
  <c r="CC26" i="3" s="1"/>
  <c r="BY56" i="4"/>
  <c r="BY55" i="4" s="1"/>
  <c r="CC27" i="3" s="1"/>
  <c r="BJ53" i="4"/>
  <c r="BI26" i="3" s="1"/>
  <c r="BE52" i="4"/>
  <c r="BE54" i="4" s="1"/>
  <c r="AS54" i="4" s="1"/>
  <c r="BC53" i="4"/>
  <c r="BC52" i="4"/>
  <c r="AS53" i="4"/>
  <c r="J52" i="4"/>
  <c r="J53" i="4"/>
  <c r="J54" i="4"/>
  <c r="J51" i="4"/>
  <c r="I26" i="3"/>
  <c r="BI57" i="18"/>
  <c r="BX62" i="18"/>
  <c r="BN11" i="9"/>
  <c r="BV39" i="8"/>
  <c r="BV40" i="8"/>
  <c r="BV41" i="8"/>
  <c r="BV43" i="8"/>
  <c r="BH45" i="8"/>
  <c r="BH46" i="8"/>
  <c r="BH44" i="8"/>
  <c r="BV45" i="8"/>
  <c r="BV46" i="8"/>
  <c r="BV44" i="8"/>
  <c r="AZ13" i="9"/>
  <c r="AZ12" i="9"/>
  <c r="BH40" i="8"/>
  <c r="BH41" i="8"/>
  <c r="BH43" i="8"/>
  <c r="BH39" i="8"/>
  <c r="AZ11" i="9"/>
  <c r="AW11" i="9"/>
  <c r="AS41" i="6" l="1"/>
  <c r="J41" i="6"/>
  <c r="BC51" i="4"/>
  <c r="BC48" i="4"/>
  <c r="BJ51" i="4"/>
  <c r="AS48" i="4"/>
  <c r="AO25" i="3" s="1"/>
  <c r="BI55" i="18"/>
  <c r="BI63" i="18"/>
  <c r="BI61" i="18"/>
  <c r="BI56" i="18"/>
  <c r="BH43" i="6"/>
  <c r="BJ43" i="6" s="1"/>
  <c r="BF43" i="6" s="1"/>
  <c r="AS51" i="4"/>
  <c r="AO26" i="3" s="1"/>
  <c r="BI62" i="18"/>
  <c r="BI60" i="18"/>
  <c r="BX61" i="18"/>
  <c r="BI59" i="18"/>
  <c r="BI58" i="18"/>
  <c r="BX60" i="18"/>
  <c r="BX59" i="18"/>
  <c r="BX58" i="18"/>
  <c r="BX57" i="18"/>
  <c r="BX55" i="18"/>
  <c r="BX56" i="18"/>
  <c r="BX63" i="18"/>
  <c r="BB25" i="3" l="1"/>
  <c r="BE48" i="4"/>
  <c r="BB26" i="3"/>
  <c r="BE51" i="4"/>
  <c r="BD26" i="3"/>
  <c r="BD25" i="3"/>
  <c r="BF45" i="8"/>
  <c r="BC45" i="8" s="1"/>
  <c r="BF46" i="8"/>
  <c r="BE46" i="8" s="1"/>
  <c r="BF49" i="8"/>
  <c r="BC49" i="8" s="1"/>
  <c r="BF50" i="8"/>
  <c r="BC50" i="8" s="1"/>
  <c r="BF51" i="8"/>
  <c r="BC51" i="8" s="1"/>
  <c r="BF53" i="8"/>
  <c r="BC53" i="8" s="1"/>
  <c r="BC55" i="8"/>
  <c r="BC56" i="8"/>
  <c r="BC57" i="8"/>
  <c r="BC58" i="8"/>
  <c r="BC59" i="8"/>
  <c r="BC60" i="8"/>
  <c r="BC61" i="8"/>
  <c r="BC62" i="8"/>
  <c r="BC63" i="8"/>
  <c r="BE39" i="8"/>
  <c r="BC40" i="8"/>
  <c r="BC41" i="8"/>
  <c r="BC39" i="8"/>
  <c r="AQ43" i="8"/>
  <c r="AP43" i="8" s="1"/>
  <c r="CX43" i="8" s="1"/>
  <c r="AP40" i="8"/>
  <c r="CX40" i="8" s="1"/>
  <c r="AP41" i="8"/>
  <c r="CX41" i="8" s="1"/>
  <c r="AP39" i="8"/>
  <c r="CX39" i="8" s="1"/>
  <c r="AP45" i="8"/>
  <c r="CX45" i="8" s="1"/>
  <c r="AP46" i="8"/>
  <c r="CX46" i="8" s="1"/>
  <c r="AP44" i="8"/>
  <c r="CX44" i="8" s="1"/>
  <c r="AP49" i="8"/>
  <c r="CX49" i="8" s="1"/>
  <c r="AP50" i="8"/>
  <c r="CX50" i="8" s="1"/>
  <c r="AP51" i="8"/>
  <c r="CX51" i="8" s="1"/>
  <c r="AP53" i="8"/>
  <c r="CX53" i="8" s="1"/>
  <c r="AY11" i="9"/>
  <c r="AU11" i="9" s="1"/>
  <c r="BE51" i="8" l="1"/>
  <c r="BE50" i="8"/>
  <c r="BC46" i="8"/>
  <c r="BE45" i="8"/>
  <c r="BE44" i="8" s="1"/>
  <c r="BG44" i="8" s="1"/>
  <c r="BC44" i="8" s="1"/>
  <c r="BE49" i="8"/>
  <c r="BE53" i="8"/>
  <c r="AB11" i="9" l="1"/>
  <c r="J13" i="9"/>
  <c r="J12" i="9"/>
  <c r="J11" i="9"/>
  <c r="AJ43" i="8" l="1"/>
  <c r="I63" i="8"/>
  <c r="I62" i="8"/>
  <c r="I61" i="8"/>
  <c r="I60" i="8"/>
  <c r="I59" i="8"/>
  <c r="I58" i="8"/>
  <c r="I57" i="8"/>
  <c r="I56" i="8"/>
  <c r="I55" i="8"/>
  <c r="CE53" i="8"/>
  <c r="BP53" i="8"/>
  <c r="I53" i="8"/>
  <c r="CE51" i="8"/>
  <c r="BP51" i="8"/>
  <c r="I51" i="8"/>
  <c r="CE50" i="8"/>
  <c r="BP50" i="8"/>
  <c r="I50" i="8"/>
  <c r="CE49" i="8"/>
  <c r="BP49" i="8"/>
  <c r="I49" i="8"/>
  <c r="I48" i="8"/>
  <c r="I47" i="8"/>
  <c r="I46" i="8"/>
  <c r="I45" i="8"/>
  <c r="I44" i="8"/>
  <c r="I43" i="8"/>
  <c r="BE41" i="8"/>
  <c r="I41" i="8"/>
  <c r="BE40" i="8"/>
  <c r="I40" i="8"/>
  <c r="I39" i="8"/>
  <c r="CI50" i="7"/>
  <c r="CI51" i="7"/>
  <c r="CI53" i="7"/>
  <c r="CI55" i="7"/>
  <c r="CI56" i="7"/>
  <c r="CI57" i="7"/>
  <c r="CI58" i="7"/>
  <c r="CI59" i="7"/>
  <c r="CI60" i="7"/>
  <c r="CI61" i="7"/>
  <c r="CI62" i="7"/>
  <c r="CI63" i="7"/>
  <c r="CI49" i="7"/>
  <c r="BT50" i="7"/>
  <c r="BT49" i="7"/>
  <c r="AT50" i="7"/>
  <c r="AT51" i="7"/>
  <c r="AT53" i="7"/>
  <c r="AT55" i="7"/>
  <c r="AT56" i="7"/>
  <c r="AT57" i="7"/>
  <c r="AT58" i="7"/>
  <c r="AT59" i="7"/>
  <c r="AT60" i="7"/>
  <c r="AT61" i="7"/>
  <c r="AT62" i="7"/>
  <c r="AT63" i="7"/>
  <c r="AT49" i="7"/>
  <c r="BJ63" i="7"/>
  <c r="BI63" i="7" s="1"/>
  <c r="I63" i="7"/>
  <c r="BJ62" i="7"/>
  <c r="BI62" i="7" s="1"/>
  <c r="I62" i="7"/>
  <c r="BJ61" i="7"/>
  <c r="BI61" i="7" s="1"/>
  <c r="I61" i="7"/>
  <c r="BJ60" i="7"/>
  <c r="BG60" i="7" s="1"/>
  <c r="I60" i="7"/>
  <c r="BJ59" i="7"/>
  <c r="BI59" i="7" s="1"/>
  <c r="I59" i="7"/>
  <c r="BJ58" i="7"/>
  <c r="BI58" i="7" s="1"/>
  <c r="I58" i="7"/>
  <c r="BJ57" i="7"/>
  <c r="BI57" i="7" s="1"/>
  <c r="I57" i="7"/>
  <c r="BJ56" i="7"/>
  <c r="BI56" i="7" s="1"/>
  <c r="I56" i="7"/>
  <c r="BJ55" i="7"/>
  <c r="BI55" i="7" s="1"/>
  <c r="I55" i="7"/>
  <c r="BJ53" i="7"/>
  <c r="BI53" i="7" s="1"/>
  <c r="I53" i="7"/>
  <c r="BJ51" i="7"/>
  <c r="BI51" i="7" s="1"/>
  <c r="I51" i="7"/>
  <c r="BJ50" i="7"/>
  <c r="BG50" i="7" s="1"/>
  <c r="I50" i="7"/>
  <c r="BJ49" i="7"/>
  <c r="BI49" i="7" s="1"/>
  <c r="I49" i="7"/>
  <c r="BJ46" i="7"/>
  <c r="BI46" i="7" s="1"/>
  <c r="I46" i="7"/>
  <c r="BJ45" i="7"/>
  <c r="BI45" i="7" s="1"/>
  <c r="BI43" i="7" s="1"/>
  <c r="BK43" i="7" s="1"/>
  <c r="BG43" i="7" s="1"/>
  <c r="I45" i="7"/>
  <c r="I44" i="7"/>
  <c r="I43" i="7"/>
  <c r="I31" i="7"/>
  <c r="I30" i="7"/>
  <c r="I28" i="7"/>
  <c r="BK46" i="6"/>
  <c r="BK45" i="6"/>
  <c r="BK44" i="6"/>
  <c r="BI45" i="6"/>
  <c r="BH45" i="6" s="1"/>
  <c r="BI46" i="6"/>
  <c r="BH46" i="6" s="1"/>
  <c r="AS44" i="6"/>
  <c r="AS45" i="6"/>
  <c r="AS46" i="6"/>
  <c r="CH50" i="6"/>
  <c r="CH49" i="6"/>
  <c r="CH48" i="6"/>
  <c r="CH47" i="6"/>
  <c r="BI63" i="6"/>
  <c r="BH63" i="6" s="1"/>
  <c r="BI62" i="6"/>
  <c r="BH62" i="6" s="1"/>
  <c r="BI61" i="6"/>
  <c r="BH61" i="6" s="1"/>
  <c r="BI60" i="6"/>
  <c r="BF60" i="6" s="1"/>
  <c r="BI59" i="6"/>
  <c r="BH59" i="6" s="1"/>
  <c r="BI58" i="6"/>
  <c r="BH58" i="6" s="1"/>
  <c r="BI57" i="6"/>
  <c r="BH57" i="6" s="1"/>
  <c r="BI56" i="6"/>
  <c r="BH56" i="6" s="1"/>
  <c r="BI55" i="6"/>
  <c r="BH55" i="6" s="1"/>
  <c r="BI53" i="6"/>
  <c r="BH53" i="6" s="1"/>
  <c r="BI51" i="6"/>
  <c r="BH51" i="6" s="1"/>
  <c r="BI50" i="6"/>
  <c r="BF50" i="6" s="1"/>
  <c r="BI49" i="6"/>
  <c r="BH49" i="6" s="1"/>
  <c r="BI48" i="6"/>
  <c r="BH48" i="6" s="1"/>
  <c r="BI47" i="6"/>
  <c r="BH47" i="6" s="1"/>
  <c r="AS48" i="6"/>
  <c r="AS49" i="6"/>
  <c r="AS50" i="6"/>
  <c r="AS51" i="6"/>
  <c r="AS53" i="6"/>
  <c r="AS55" i="6"/>
  <c r="AS56" i="6"/>
  <c r="AS57" i="6"/>
  <c r="AS58" i="6"/>
  <c r="AS59" i="6"/>
  <c r="AS60" i="6"/>
  <c r="AS61" i="6"/>
  <c r="AS62" i="6"/>
  <c r="AS63" i="6"/>
  <c r="AS47" i="6"/>
  <c r="I63" i="6"/>
  <c r="I62" i="6"/>
  <c r="I61" i="6"/>
  <c r="I60" i="6"/>
  <c r="I59" i="6"/>
  <c r="I58" i="6"/>
  <c r="I57" i="6"/>
  <c r="I56" i="6"/>
  <c r="I55" i="6"/>
  <c r="I53" i="6"/>
  <c r="I51" i="6"/>
  <c r="I50" i="6"/>
  <c r="I49" i="6"/>
  <c r="I48" i="6"/>
  <c r="I47" i="6"/>
  <c r="I46" i="6"/>
  <c r="I45" i="6"/>
  <c r="I44" i="6"/>
  <c r="I43" i="6"/>
  <c r="I41" i="6"/>
  <c r="I40" i="6"/>
  <c r="I39" i="6"/>
  <c r="I35" i="6"/>
  <c r="I34" i="6"/>
  <c r="I31" i="6"/>
  <c r="I30" i="6"/>
  <c r="I28" i="6"/>
  <c r="I27" i="6"/>
  <c r="BX61" i="4"/>
  <c r="BW30" i="3" s="1"/>
  <c r="BJ55" i="4"/>
  <c r="BI27" i="3" s="1"/>
  <c r="BJ58" i="4"/>
  <c r="BI28" i="3" s="1"/>
  <c r="BJ61" i="4"/>
  <c r="BI30" i="3" s="1"/>
  <c r="BD57" i="4"/>
  <c r="BC56" i="4"/>
  <c r="BD60" i="4"/>
  <c r="BC59" i="4"/>
  <c r="BD63" i="4"/>
  <c r="BC62" i="4"/>
  <c r="AS56" i="4"/>
  <c r="AS59" i="4"/>
  <c r="AS62" i="4"/>
  <c r="BE57" i="4"/>
  <c r="AS57" i="4" s="1"/>
  <c r="BE60" i="4"/>
  <c r="AS60" i="4" s="1"/>
  <c r="BE63" i="4"/>
  <c r="AS63" i="4" s="1"/>
  <c r="I27" i="3"/>
  <c r="I28" i="3"/>
  <c r="AI61" i="4"/>
  <c r="AE30" i="3" s="1"/>
  <c r="J56" i="4"/>
  <c r="J57" i="4"/>
  <c r="J55" i="4"/>
  <c r="J59" i="4"/>
  <c r="J60" i="4"/>
  <c r="J58" i="4"/>
  <c r="J62" i="4"/>
  <c r="J63" i="4"/>
  <c r="J61" i="4"/>
  <c r="I30" i="3"/>
  <c r="BX73" i="4"/>
  <c r="BW34" i="3" s="1"/>
  <c r="BX70" i="4"/>
  <c r="BW33" i="3" s="1"/>
  <c r="BX67" i="4"/>
  <c r="BW32" i="3" s="1"/>
  <c r="BX64" i="4"/>
  <c r="BW31" i="3" s="1"/>
  <c r="BJ73" i="4"/>
  <c r="BI34" i="3" s="1"/>
  <c r="BJ70" i="4"/>
  <c r="BI33" i="3" s="1"/>
  <c r="BJ67" i="4"/>
  <c r="BI32" i="3" s="1"/>
  <c r="BJ64" i="4"/>
  <c r="BI31" i="3" s="1"/>
  <c r="BD66" i="4"/>
  <c r="BC65" i="4"/>
  <c r="BD69" i="4"/>
  <c r="BC68" i="4"/>
  <c r="BD72" i="4"/>
  <c r="BC71" i="4"/>
  <c r="BD75" i="4"/>
  <c r="BC74" i="4"/>
  <c r="BD78" i="4"/>
  <c r="BC77" i="4"/>
  <c r="BC80" i="4"/>
  <c r="AS85" i="4"/>
  <c r="AS83" i="4"/>
  <c r="AS80" i="4"/>
  <c r="AS77" i="4"/>
  <c r="AS74" i="4"/>
  <c r="AS71" i="4"/>
  <c r="AS68" i="4"/>
  <c r="AS65" i="4"/>
  <c r="AO45" i="3"/>
  <c r="AO46" i="3"/>
  <c r="AO47" i="3"/>
  <c r="AO48" i="3"/>
  <c r="AO49" i="3"/>
  <c r="AO50" i="3"/>
  <c r="AO51" i="3"/>
  <c r="AO53" i="3"/>
  <c r="AO55" i="3"/>
  <c r="AO56" i="3"/>
  <c r="AO57" i="3"/>
  <c r="AO58" i="3"/>
  <c r="AO59" i="3"/>
  <c r="AO60" i="3"/>
  <c r="AO61" i="3"/>
  <c r="AO62" i="3"/>
  <c r="AO63" i="3"/>
  <c r="AO44" i="3"/>
  <c r="AO39" i="3"/>
  <c r="AO40" i="3"/>
  <c r="AO41" i="3"/>
  <c r="AO43" i="3"/>
  <c r="AO38" i="3"/>
  <c r="BB39" i="3"/>
  <c r="BB40" i="3"/>
  <c r="BB41" i="3"/>
  <c r="AT84" i="4"/>
  <c r="AS84" i="4" s="1"/>
  <c r="BE81" i="4"/>
  <c r="AS81" i="4" s="1"/>
  <c r="BE78" i="4"/>
  <c r="AS78" i="4" s="1"/>
  <c r="BE75" i="4"/>
  <c r="AS75" i="4" s="1"/>
  <c r="BE72" i="4"/>
  <c r="AS72" i="4" s="1"/>
  <c r="BE69" i="4"/>
  <c r="AS69" i="4" s="1"/>
  <c r="BE66" i="4"/>
  <c r="AS66" i="4" s="1"/>
  <c r="I31" i="3"/>
  <c r="I32" i="3"/>
  <c r="I35" i="3"/>
  <c r="I36" i="3"/>
  <c r="H34" i="3"/>
  <c r="G34" i="3"/>
  <c r="H33" i="3"/>
  <c r="G33" i="3"/>
  <c r="I38" i="3"/>
  <c r="J65" i="4"/>
  <c r="J66" i="4"/>
  <c r="J64" i="4"/>
  <c r="J68" i="4"/>
  <c r="J69" i="4"/>
  <c r="J67" i="4"/>
  <c r="J71" i="4"/>
  <c r="J72" i="4"/>
  <c r="J74" i="4"/>
  <c r="J75" i="4"/>
  <c r="J77" i="4"/>
  <c r="J78" i="4"/>
  <c r="J76" i="4"/>
  <c r="J80" i="4"/>
  <c r="J81" i="4"/>
  <c r="J79" i="4"/>
  <c r="J83" i="4"/>
  <c r="J84" i="4"/>
  <c r="BC61" i="4" l="1"/>
  <c r="AS61" i="4"/>
  <c r="AO30" i="3" s="1"/>
  <c r="BC55" i="4"/>
  <c r="AS73" i="4"/>
  <c r="AO34" i="3" s="1"/>
  <c r="BH44" i="6"/>
  <c r="AS67" i="4"/>
  <c r="AO32" i="3" s="1"/>
  <c r="AS76" i="4"/>
  <c r="AO35" i="3" s="1"/>
  <c r="BC73" i="4"/>
  <c r="AS79" i="4"/>
  <c r="AO36" i="3" s="1"/>
  <c r="AS55" i="4"/>
  <c r="AO27" i="3" s="1"/>
  <c r="AS58" i="4"/>
  <c r="AO28" i="3" s="1"/>
  <c r="BC58" i="4"/>
  <c r="AS64" i="4"/>
  <c r="AO31" i="3" s="1"/>
  <c r="AS70" i="4"/>
  <c r="AO33" i="3" s="1"/>
  <c r="BE43" i="8"/>
  <c r="BG43" i="8" s="1"/>
  <c r="BC43" i="8" s="1"/>
  <c r="BI60" i="7"/>
  <c r="BF51" i="6"/>
  <c r="BF47" i="6"/>
  <c r="BF57" i="6"/>
  <c r="BH50" i="6"/>
  <c r="BF48" i="6"/>
  <c r="BF58" i="6"/>
  <c r="BF46" i="6"/>
  <c r="BF49" i="6"/>
  <c r="BF59" i="6"/>
  <c r="BF45" i="6"/>
  <c r="BH60" i="6"/>
  <c r="BF61" i="6"/>
  <c r="BF56" i="6"/>
  <c r="BF53" i="6"/>
  <c r="BF62" i="6"/>
  <c r="BF55" i="6"/>
  <c r="BF63" i="6"/>
  <c r="BG49" i="7"/>
  <c r="BI50" i="7"/>
  <c r="BG53" i="7"/>
  <c r="BG59" i="7"/>
  <c r="BG62" i="7"/>
  <c r="BI44" i="7"/>
  <c r="BK44" i="7" s="1"/>
  <c r="BG44" i="7" s="1"/>
  <c r="BG58" i="7"/>
  <c r="BG57" i="7"/>
  <c r="BG46" i="7"/>
  <c r="BG56" i="7"/>
  <c r="BG45" i="7"/>
  <c r="BG55" i="7"/>
  <c r="BG63" i="7"/>
  <c r="BG51" i="7"/>
  <c r="BG61" i="7"/>
  <c r="BC76" i="4"/>
  <c r="BC70" i="4"/>
  <c r="BC67" i="4"/>
  <c r="BC64" i="4"/>
  <c r="I34" i="3"/>
  <c r="I33" i="3"/>
  <c r="BB27" i="3" l="1"/>
  <c r="BE55" i="4"/>
  <c r="BB28" i="3"/>
  <c r="BE58" i="4"/>
  <c r="BB30" i="3"/>
  <c r="BD30" i="3" s="1"/>
  <c r="BE61" i="4"/>
  <c r="BB31" i="3"/>
  <c r="BD31" i="3" s="1"/>
  <c r="BE64" i="4"/>
  <c r="BB32" i="3"/>
  <c r="BE67" i="4"/>
  <c r="BB33" i="3"/>
  <c r="BD33" i="3" s="1"/>
  <c r="BE70" i="4"/>
  <c r="BB34" i="3"/>
  <c r="BD34" i="3" s="1"/>
  <c r="BE73" i="4"/>
  <c r="BB35" i="3"/>
  <c r="BD35" i="3" s="1"/>
  <c r="BE76" i="4"/>
  <c r="BB36" i="3"/>
  <c r="BD36" i="3" s="1"/>
  <c r="BE79" i="4"/>
  <c r="BD27" i="3"/>
  <c r="BJ44" i="6"/>
  <c r="BF44" i="6" s="1"/>
  <c r="BD28" i="3"/>
  <c r="BD32" i="3"/>
  <c r="I70" i="4"/>
  <c r="H70" i="4"/>
  <c r="I73" i="4"/>
  <c r="H73" i="4"/>
  <c r="J85" i="4"/>
  <c r="J86" i="4"/>
  <c r="BG39" i="3"/>
  <c r="BG40" i="3"/>
  <c r="BG41" i="3"/>
  <c r="BG43" i="3"/>
  <c r="BD39" i="3"/>
  <c r="BD40" i="3"/>
  <c r="BD41" i="3"/>
  <c r="BU43" i="3"/>
  <c r="BU44" i="3"/>
  <c r="BV85" i="4"/>
  <c r="BH86" i="4"/>
  <c r="BH87" i="4"/>
  <c r="BH85" i="4"/>
  <c r="AI85" i="4"/>
  <c r="AE43" i="3" s="1"/>
  <c r="J87" i="4"/>
  <c r="I39" i="3"/>
  <c r="I40" i="3"/>
  <c r="I41" i="3"/>
  <c r="I43" i="3"/>
  <c r="BU45" i="3"/>
  <c r="BU46" i="3"/>
  <c r="BO48" i="3"/>
  <c r="BO49" i="3"/>
  <c r="BO50" i="3"/>
  <c r="BO47" i="3"/>
  <c r="BG45" i="3"/>
  <c r="BG46" i="3"/>
  <c r="BG44" i="3"/>
  <c r="BE45" i="3"/>
  <c r="BD45" i="3" s="1"/>
  <c r="BE46" i="3"/>
  <c r="BD46" i="3" s="1"/>
  <c r="I44" i="3"/>
  <c r="I45" i="3"/>
  <c r="I46" i="3"/>
  <c r="I48" i="3"/>
  <c r="I49" i="3"/>
  <c r="I50" i="3"/>
  <c r="I51" i="3"/>
  <c r="I53" i="3"/>
  <c r="I55" i="3"/>
  <c r="I56" i="3"/>
  <c r="I57" i="3"/>
  <c r="I58" i="3"/>
  <c r="I59" i="3"/>
  <c r="I60" i="3"/>
  <c r="I61" i="3"/>
  <c r="I62" i="3"/>
  <c r="I63" i="3"/>
  <c r="I47" i="3"/>
  <c r="CD63" i="3"/>
  <c r="BE63" i="3"/>
  <c r="BD63" i="3" s="1"/>
  <c r="CD62" i="3"/>
  <c r="BE62" i="3"/>
  <c r="BD62" i="3" s="1"/>
  <c r="CD61" i="3"/>
  <c r="BE61" i="3"/>
  <c r="BD61" i="3" s="1"/>
  <c r="CD60" i="3"/>
  <c r="BE60" i="3"/>
  <c r="BD60" i="3" s="1"/>
  <c r="CD59" i="3"/>
  <c r="BE59" i="3"/>
  <c r="BD59" i="3" s="1"/>
  <c r="CD58" i="3"/>
  <c r="BE58" i="3"/>
  <c r="BD58" i="3" s="1"/>
  <c r="CD57" i="3"/>
  <c r="BE57" i="3"/>
  <c r="BD57" i="3" s="1"/>
  <c r="CD56" i="3"/>
  <c r="BE56" i="3"/>
  <c r="BD56" i="3" s="1"/>
  <c r="CD55" i="3"/>
  <c r="BE55" i="3"/>
  <c r="BD55" i="3" s="1"/>
  <c r="CD53" i="3"/>
  <c r="BE53" i="3"/>
  <c r="BD53" i="3" s="1"/>
  <c r="CD51" i="3"/>
  <c r="BE51" i="3"/>
  <c r="BD51" i="3" s="1"/>
  <c r="CD50" i="3"/>
  <c r="BE50" i="3"/>
  <c r="BD50" i="3" s="1"/>
  <c r="CD49" i="3"/>
  <c r="BE49" i="3"/>
  <c r="BD49" i="3" s="1"/>
  <c r="CD48" i="3"/>
  <c r="BE48" i="3"/>
  <c r="BD48" i="3" s="1"/>
  <c r="CD47" i="3"/>
  <c r="BE47" i="3"/>
  <c r="BD47" i="3" s="1"/>
  <c r="BD44" i="3" l="1"/>
  <c r="BF44" i="3" s="1"/>
  <c r="BB44" i="3" s="1"/>
  <c r="BD38" i="3"/>
  <c r="BB38" i="3" s="1"/>
  <c r="J70" i="4"/>
  <c r="J73" i="4"/>
  <c r="BF43" i="3"/>
  <c r="BB43" i="3" s="1"/>
  <c r="BB60" i="3"/>
  <c r="BB58" i="3"/>
  <c r="BB50" i="3"/>
  <c r="BB48" i="3"/>
  <c r="BB59" i="3"/>
  <c r="BB49" i="3"/>
  <c r="BB57" i="3"/>
  <c r="BB47" i="3"/>
  <c r="BB45" i="3"/>
  <c r="BB56" i="3"/>
  <c r="BB46" i="3"/>
  <c r="BB63" i="3"/>
  <c r="BB55" i="3"/>
  <c r="BB62" i="3"/>
  <c r="BB53" i="3"/>
  <c r="BB61" i="3"/>
  <c r="BB51" i="3"/>
  <c r="BG85" i="4"/>
  <c r="BC85" i="4" s="1"/>
</calcChain>
</file>

<file path=xl/sharedStrings.xml><?xml version="1.0" encoding="utf-8"?>
<sst xmlns="http://schemas.openxmlformats.org/spreadsheetml/2006/main" count="21400" uniqueCount="892">
  <si>
    <t>Harvest Estimates for Selected Marine Sport Fisheries in Southeast Alaska During 1992</t>
  </si>
  <si>
    <t>Harvest estimates for selected marine sport fisheries in Southeast Alaska during 1992. Alaska Department of Fish and Game, Fishery Data Series No. 93-45, Anchorage, Alaska, U</t>
  </si>
  <si>
    <t>Hubartt, D. J., A. E. Bingham, and P. M. Suchanek. </t>
  </si>
  <si>
    <t>Harvest Estimates for Selected Marine Sport Fisheries in Southeast Alaska During 1993</t>
  </si>
  <si>
    <t>Harvest estimates for selected marine sport fisheries in southeast Alaska during 1993. Alaska Department of Fish and Game, Fishery Data Series No. 94-33, Anchorage, AK.</t>
  </si>
  <si>
    <t>Harvest Estimates for Selected Marine Sport Firsheries in Southeast Alaska During 1994</t>
  </si>
  <si>
    <t>Harvest Estimates for Selected Marine Sport Fisheries in Southeast Alaska During 1994. Alaska Department of Fish and Game, Fishery Data Series No. 95-23, Anchorage, AK.</t>
  </si>
  <si>
    <t>Harvest Estimates for Selected Marine Sport Fisheries in Southeast Alaska During 1995</t>
  </si>
  <si>
    <t>Harvest estimates for Selected Marine Sport Fisheries in Southeast Alaska during 1995. Alaska Department of Fish and Game, Fishery Data Series No. 96-28, Anchorage.</t>
  </si>
  <si>
    <t>Hubartt, D. J., A. E. Bingham, and P. M. Suchanek.</t>
  </si>
  <si>
    <t>Harvest Estimates for Selected Marine Sport Fisheries in Southeast Alaska during 1996</t>
  </si>
  <si>
    <t>Harvest estimates for Selected Marine Sport Fisheries in Southeast Alaska during 1996. Alaska Department of Fish and Game, Fishery Data Series No. 97-16, Anchorage.</t>
  </si>
  <si>
    <t>Harvest Estimates for Selected Marine Sport Fisheries in Southeast Alaska During 1997</t>
  </si>
  <si>
    <t>Harvest estimates for Selected Marine Sport Fisheries in Southeast Alaska during 1997. Alaska Department of Fish and Game, Fishery Data Series No. 98-20 Anchorage.</t>
  </si>
  <si>
    <t>Harvest Estimates for Selected Marine Sport Fisheries in Southeast Alaska during 1998</t>
  </si>
  <si>
    <t>Harvest estimates for selected marine sport fisheries in Southeast Alaska during 1998. Alaska Department of Fish and Game, Fishery Data Series No. 99-15, Anchorage.</t>
  </si>
  <si>
    <t>Harvest Estimates for Selected Marine Sport Fisheries in Southeast Alaska During 1999</t>
  </si>
  <si>
    <t>Harvest estimates for selected marine sport fisheries in Southeast Alaska during 1999. Alaska Department of Fish and Game, Fishery Data Series No. 00-17, Anchorage.</t>
  </si>
  <si>
    <t>Hubartt, D. J., A. E. Bingham, and B. J. Frenette. 2000. </t>
  </si>
  <si>
    <t>Harvest Estimates for Selected Marine Sport Fisheries in Southeast Alaska During 2000</t>
  </si>
  <si>
    <t>Harvest estimates for selected marine sport fisheries in Southeast Alaska during 2000. Alaska Department of Fish and Game, Fishery Data Series No. 01-34, Anchorage.</t>
  </si>
  <si>
    <t>Hubartt, D. J., B. J. Frenette, and A. E. Bingham. 2001.</t>
  </si>
  <si>
    <t>Harvest estimates for selected marine sport fisheries in Southeast Alaska during 2001</t>
  </si>
  <si>
    <t>Harvest estimates for selected marine sport fisheries in Southeast Alaska during 2001. Alaska Department of Fish and Game, Fishery Data Series No. 02-30, Anchorage.</t>
  </si>
  <si>
    <t>Hubartt, D. J., M. J. Jaenicke, and A. E. Bingham. 2002. </t>
  </si>
  <si>
    <t>Harvest estimates for selected marine sport fisheries in Southeast Alaska during 2002</t>
  </si>
  <si>
    <t>Harvest estimates for selected marine sport fisheries in Southeast Alaska during 2002. Alaska Department of Fish and Game, Fishery Data Series No. 04-21, Anchorage.</t>
  </si>
  <si>
    <t>Hubartt, D. J., and M. J. Jaenicke. 2004.</t>
  </si>
  <si>
    <t>Harvest estimates for selected marine sport fisheries in Southeast Alaska during 2003</t>
  </si>
  <si>
    <t>Harvest estimates for selected marine sport fisheries in Southeast Alaska during 2003. Alaska Department of Fish and Game, Fishery Data Series No. 11-61, Anchorage.</t>
  </si>
  <si>
    <t>Wendt, K. L., and M. J. Jaenicke</t>
  </si>
  <si>
    <t>Harvest and catch statistics for selected marine sport fisheries in Southeast Alaska during 2004.</t>
  </si>
  <si>
    <t>Harvest and catch statistics for selected marine sport fisheries in Southeast Alaska during 2004. Alaska Department of Fish and Game, Fishery Data Series No. 11-62, Anchorage.</t>
  </si>
  <si>
    <t>Wendt, K. L., and M. J. Jaenicke.</t>
  </si>
  <si>
    <t>SE</t>
  </si>
  <si>
    <t>Harvest Estimates for Selected Marine Boat Sport Fisheries in Southeast Alaska During 1990</t>
  </si>
  <si>
    <t>Harvest estimates for selected marine boat sport fisheries in Southeast Alaska during 1990. Alaska Department of Fish and Game, Fishery Data Series No. 91-48, Anchorage, Alaska.</t>
  </si>
  <si>
    <t>Suchanek, P. M. and A. E. Bingham. </t>
  </si>
  <si>
    <t>Juneau marine boat sport fishery</t>
  </si>
  <si>
    <t>Harvest Estimates for Selected Marine Boat Sport Fisheries in Southeast Alaska During 1991</t>
  </si>
  <si>
    <t>Harvest estimates for selected marine boat sport fisheries in Southeast Alaska during 1991. Alaska Department of Fish and Game, Fishery Data Series No. 92-44, Anchorage, Alaska, USA.</t>
  </si>
  <si>
    <t>Link</t>
  </si>
  <si>
    <t>Title</t>
  </si>
  <si>
    <t>Author</t>
  </si>
  <si>
    <t>study year</t>
  </si>
  <si>
    <t>halibut catch</t>
  </si>
  <si>
    <t>halibut harvest</t>
  </si>
  <si>
    <t>rockfish catch</t>
  </si>
  <si>
    <t>rockfish harvest</t>
  </si>
  <si>
    <t>Harvest Estimates for Selected Sport Fisheries in Southeast Alaska in 1987</t>
  </si>
  <si>
    <t>Harvest estimates for selected sport fisheries in southeast Alaska in 1987. Alaska Department of Fish and Game, Fishery Data Series No. 72, Juneau, Alaska, USA.</t>
  </si>
  <si>
    <t>Bingham, A. E., P. N. Suchanek, S. Sonnichsen, and R. D. Mecum. 1988. </t>
  </si>
  <si>
    <t>Juneau marine boat sport fishery (includes derby)</t>
  </si>
  <si>
    <t>Harvest Estimates for Selected Sport Fisheries in Southeast Alaska in 1988</t>
  </si>
  <si>
    <t>Harvest estimates for selected sport fisheries in southeast Alaska in 1988. Alaska Department of Fish and Game, Fishery Data Series No. 114, Juneau, Alaska, USA.</t>
  </si>
  <si>
    <t>Suchanek, P. M. and A. E. Bingham.</t>
  </si>
  <si>
    <t>Harvest Estimates for Selected Marine Boat Sport Fisheries in Southeast Alaska in 1989</t>
  </si>
  <si>
    <t>Harvest estimates for selected marine boat sport fisheries in southeast Alaska in 1989. Alaska Department of Fish and Game, Fishery Data Series No. 90-51, Anchorage, Alaska, USA.</t>
  </si>
  <si>
    <t>Suchanek, P. M. and A. E. Bingham. 1990. </t>
  </si>
  <si>
    <t>95%CI lower</t>
  </si>
  <si>
    <t>study period</t>
  </si>
  <si>
    <t>start</t>
  </si>
  <si>
    <t>end</t>
  </si>
  <si>
    <t>calc. period = end - start + 1</t>
  </si>
  <si>
    <t>95%CI upper</t>
  </si>
  <si>
    <t>boat days</t>
  </si>
  <si>
    <t>estimate</t>
  </si>
  <si>
    <t>Description</t>
  </si>
  <si>
    <t>Type</t>
  </si>
  <si>
    <t>nd</t>
  </si>
  <si>
    <t>boat hours</t>
  </si>
  <si>
    <t>angler hours</t>
  </si>
  <si>
    <t>calc. angler-days = (angler-hours/assumed hours spent fishing)</t>
  </si>
  <si>
    <t>hrs/d fishing (calc = angler hours/angler day)</t>
  </si>
  <si>
    <t>halibut/bottomfish hours</t>
  </si>
  <si>
    <t>estimate (calc = release + harvest)</t>
  </si>
  <si>
    <t>halibut released</t>
  </si>
  <si>
    <t>estimate (calc = catch - harvest)</t>
  </si>
  <si>
    <t xml:space="preserve">rockfish released </t>
  </si>
  <si>
    <t>Harvest Estimates for Selected Sport Fisheries in Southeast Alaska in 1986</t>
  </si>
  <si>
    <t>Harvest estimates for selected sport fisheries in southeast Alaska in 1986. Alaska Department of Fish and Game, Fishery Data Series No. 21, Juneau, Alaska, USA.</t>
  </si>
  <si>
    <t>Mecum, R. D. and P. M. Suchanek. 1987</t>
  </si>
  <si>
    <t>Harvest estimates of selected fisheries throughout Southeast Alaska - (Part 1 - Marine studies)</t>
  </si>
  <si>
    <t>Harvest estimates of selected fisheries throughout Southeast Alaska-(part 1 - marine studies). Alaska Department of Fish and Game. Federal Aid in Fish Restoration, Annual Performance Report, 1983-1984, Project F-9-16, 25 (G-I-Q-1), Juneau.</t>
  </si>
  <si>
    <t>Neimark, L. M. 1984.</t>
  </si>
  <si>
    <t>Golden North salmon derby</t>
  </si>
  <si>
    <t>Harvest Estimate of Selected Fisheries throughout Southeast Alaska</t>
  </si>
  <si>
    <t>Harvest estimate of selected fisheries throughout Southeast Alaska. Alaska Department of Fish and Game. Federal Aid in Fish Restoration, Annual Performance Report, 1984-1985, Project F-9-17(26)AFS-41-12B, Juneau.</t>
  </si>
  <si>
    <t>Neimark, L. M. 1985</t>
  </si>
  <si>
    <t>Harvest estimates of selected Southeast Alaska sport fisheries.</t>
  </si>
  <si>
    <t>Harvest Estimates of selected Southeast Alaska sport fisheries. Alaska Department of Fish and Game. Federal Aid in Fish Restoration, Annual Performance Report, 1985-1986, Project F-10-1(27)S-1-1.</t>
  </si>
  <si>
    <t>Mecum, R.D. and P.M. Suchanek</t>
  </si>
  <si>
    <t>stated in report</t>
  </si>
  <si>
    <t>calculated from stated numbers</t>
  </si>
  <si>
    <t>calculated from a calculation</t>
  </si>
  <si>
    <t>estimated from nearby numbers</t>
  </si>
  <si>
    <t>color code: black is stated in report; blue is calculated from stated numbers; brown is calculated from a calculation; red is estimated from nearby numbers; green is summed from derby and creel</t>
  </si>
  <si>
    <t>Juneau marine sport fishery no derby</t>
  </si>
  <si>
    <t>Golden North derby</t>
  </si>
  <si>
    <t>variance</t>
  </si>
  <si>
    <t>CV</t>
  </si>
  <si>
    <t>best guess or stated angler days</t>
  </si>
  <si>
    <t>sampled rod hours</t>
  </si>
  <si>
    <t>sampled salmon hours</t>
  </si>
  <si>
    <t>sampled halibut kept</t>
  </si>
  <si>
    <t>sampled halibut released</t>
  </si>
  <si>
    <t>sampled rockfish kept</t>
  </si>
  <si>
    <t>sampled angler-days</t>
  </si>
  <si>
    <t xml:space="preserve">port creel + aerial boat counts (excludes derby) </t>
  </si>
  <si>
    <t>Harvest estimates of selected fisheries throughout Southeast Alaska</t>
  </si>
  <si>
    <t>FREDF-9-15(24)G-I-Q-B</t>
  </si>
  <si>
    <t>Harvest Estimates of Selected Fisheries Throughout Southeast Alaska</t>
  </si>
  <si>
    <t>Juneau marine sport fleet (with derby</t>
  </si>
  <si>
    <t>Schwan, M.W.</t>
  </si>
  <si>
    <t>FREDF-9-13(22)G-I-Q-B</t>
  </si>
  <si>
    <t>port creel + aerial boat counts (excludes derby) (intensive sampling)</t>
  </si>
  <si>
    <t>Harvest estimates of selected fisheries throughout Southeast Alaska. Alaska Department of Fish and Game, Sport Fish Division. Federal Aid in Fish Restoration, Annual Performance Report, 1980-1981, Project F-9-12(21)G-I-Q-B, Juneau.</t>
  </si>
  <si>
    <t xml:space="preserve">Golden North salmon derby  </t>
  </si>
  <si>
    <t>Marriott, R. A., A. E. Schmidt and D. Jones</t>
  </si>
  <si>
    <t>Harvest Estimates of Selected Fisheries Throughout Southeastern Alaska</t>
  </si>
  <si>
    <t>Robards, F.S.</t>
  </si>
  <si>
    <t>port creel + aerial boat counts (excludes derby) (no intensive sampling)</t>
  </si>
  <si>
    <t xml:space="preserve">Golden North salmon derby </t>
  </si>
  <si>
    <t>Harvest estimates of selected fisheries throughout Southeast Alaska. Alaska Department of Fish and Game, Sport Fish Division, Federal Aid in Sport Fish Restoration, Annual Performance Report 1976-1977, Project F-9-9(18)G-I-Q, Juneau.</t>
  </si>
  <si>
    <t>sampled bottomfish hours</t>
  </si>
  <si>
    <t>angler validations</t>
  </si>
  <si>
    <t>boat days (or trips)</t>
  </si>
  <si>
    <t>boat days and hours are used to calculate angler days in 1988 and later</t>
  </si>
  <si>
    <t>angler days</t>
  </si>
  <si>
    <t>best guess or stated estimated angler days</t>
  </si>
  <si>
    <t>after this point, derby is included in estimates; before this point, derby estimates must be summed with creel</t>
  </si>
  <si>
    <t>best guess or stated angler hours</t>
  </si>
  <si>
    <t>angler days (trips)</t>
  </si>
  <si>
    <t>1988 and later: calc. angler-days = (boatdays/boathours)*anglerhours</t>
  </si>
  <si>
    <t>&lt;=395</t>
  </si>
  <si>
    <t>&lt;=95</t>
  </si>
  <si>
    <t>other bottomfish of which rockfish may be included</t>
  </si>
  <si>
    <t>angler-hours 5/1-9/3</t>
  </si>
  <si>
    <t>angler-trips 5/1-9/3</t>
  </si>
  <si>
    <t>5/1-9/3 halibut harvest</t>
  </si>
  <si>
    <t>5/1-9/3 other species harvest</t>
  </si>
  <si>
    <t>used as angler-days</t>
  </si>
  <si>
    <t>Harvest estimates of selected fisheries throughout Southeast Alaska.</t>
  </si>
  <si>
    <t xml:space="preserve">port creel + aerial boat counts (excludes derby) (no intensive sampling) </t>
  </si>
  <si>
    <t>Inventory and cataloging of the sport fish and sport fish waters in southeast Alaska</t>
  </si>
  <si>
    <t>Inventory and Cataloging of the Sport Fish and Sport Fish Waters in Southeast Alaska.</t>
  </si>
  <si>
    <t>Schmidt, A and F. Robards</t>
  </si>
  <si>
    <t>Inventory and cataloging of the sport fish and sport fish waters in Southeast Alaska</t>
  </si>
  <si>
    <t>Schmidt, A.</t>
  </si>
  <si>
    <t>&lt;=308</t>
  </si>
  <si>
    <t>&lt;=738</t>
  </si>
  <si>
    <t>before this point, rockfish are only specified in derby estimates; creel estimates are of "other fish"</t>
  </si>
  <si>
    <t>Ketchikan marine boat sport fishery</t>
  </si>
  <si>
    <t>Yelloweye harvest</t>
  </si>
  <si>
    <t>Black rockfish harvest</t>
  </si>
  <si>
    <t>Sitka marine boat sport fishery</t>
  </si>
  <si>
    <t>no data before this point</t>
  </si>
  <si>
    <t>Petersberg sport fleet</t>
  </si>
  <si>
    <t>Petersberg marine sport fishery</t>
  </si>
  <si>
    <t>Petersberg marine boat sport fishery (includes derby)</t>
  </si>
  <si>
    <t>no Petersburg survey</t>
  </si>
  <si>
    <t>Petersburg marine boat sport fishery</t>
  </si>
  <si>
    <t>Petersberg excluding derby</t>
  </si>
  <si>
    <t>Petersberg derby</t>
  </si>
  <si>
    <t>summed from derby and creel (see P2 for detail)</t>
  </si>
  <si>
    <t>summed from derby and creel (see K2 for detail)</t>
  </si>
  <si>
    <t>salmon hours</t>
  </si>
  <si>
    <t>note: look up table 1996-on are angler hours estimates or recorded?</t>
  </si>
  <si>
    <t>sampling 5 d/wk; 7 hr shifts</t>
  </si>
  <si>
    <t>YER catch</t>
  </si>
  <si>
    <t>BRF catch</t>
  </si>
  <si>
    <t>&lt;=59</t>
  </si>
  <si>
    <t>&lt;=37</t>
  </si>
  <si>
    <t>&lt;=98</t>
  </si>
  <si>
    <t>&lt;=55</t>
  </si>
  <si>
    <t>&lt;=6</t>
  </si>
  <si>
    <t>&lt;=5</t>
  </si>
  <si>
    <t>best guess or stated estimated anglerhours</t>
  </si>
  <si>
    <t>dn</t>
  </si>
  <si>
    <t>crude expansion angler hours</t>
  </si>
  <si>
    <t>crude expansion rockfish harvest</t>
  </si>
  <si>
    <t>crude expansion halibut harvest</t>
  </si>
  <si>
    <t>Inventory and cataloging of the sport fish waters in Southeast Alaska.</t>
  </si>
  <si>
    <t>Schmidt, A., S. Robards, and M. McHugh</t>
  </si>
  <si>
    <t>intensive survey estimate 8 hrs morning, 7 hrs evening</t>
  </si>
  <si>
    <t>Golden North salmon derby (angler participants listed back to 1959 in Table 3</t>
  </si>
  <si>
    <t>"improved" estimate</t>
  </si>
  <si>
    <t>hrs/d fishing (calc = angler hours/angler day; stated is from Table 6 1980 )</t>
  </si>
  <si>
    <t>note in Howard et al. Southeast Port sampling for guided and unguided anglers 2006-2018 due to later consistency in methods</t>
  </si>
  <si>
    <t>southcentral port sampling for guided and unguided anglers 1991-2018</t>
  </si>
  <si>
    <t>Note: the ADF&amp;G office in Juneau has a two album collection of newspaper clippings from 1959-1969 on fisheries and related matters</t>
  </si>
  <si>
    <t>Tables</t>
  </si>
  <si>
    <t>File</t>
  </si>
  <si>
    <t>Authors</t>
  </si>
  <si>
    <t>Pub year</t>
  </si>
  <si>
    <t>Journal</t>
  </si>
  <si>
    <t>Study year(s)</t>
  </si>
  <si>
    <t>Summary</t>
  </si>
  <si>
    <t>study design</t>
  </si>
  <si>
    <t>data collection</t>
  </si>
  <si>
    <t>data analysis</t>
  </si>
  <si>
    <t>assumptions</t>
  </si>
  <si>
    <t>qualitiative rockfish catch?</t>
  </si>
  <si>
    <t>quantitiative rockfish catch?</t>
  </si>
  <si>
    <t>quantitative effort?</t>
  </si>
  <si>
    <t>rockfish id?</t>
  </si>
  <si>
    <t>quantitative halibut?</t>
  </si>
  <si>
    <t>note that no FRED reports (starting in 1960) contain information on rockfish prior to 1962. FRED ends in 1993</t>
  </si>
  <si>
    <t>Inventory and cataloging of the sport fish and sport fish waters in Lower Southeast Alaska</t>
  </si>
  <si>
    <t>FREDF-5-R-4(4)1-A</t>
  </si>
  <si>
    <t>Inventory and cataloging of the sport fish and sport fish waters in lower Southeast Alaska</t>
  </si>
  <si>
    <t>Baade, R.T.</t>
  </si>
  <si>
    <t>ADFG-FRED</t>
  </si>
  <si>
    <t>SEAK-Ketchikan</t>
  </si>
  <si>
    <t>Appears to provide some analysis to FREDF-5-R-4(4)1-D (saltwater creel census data Teble 2 1962). "Heavy sport fishing pressure is put on several species of salt water fish." Most popular salt water fishing is for king salmon followed by coho. Generally all other marine fish are taken while angling for those two. Incidental take while trolling are mostly rockfish and ling cod. Only salmon and halibut are harvested heavily. "No direct attempt was made to assess the numbers of any marine fish".   Estimated season total 355 rockfish with 20,321 angler hours.</t>
  </si>
  <si>
    <t>yes</t>
  </si>
  <si>
    <t>no</t>
  </si>
  <si>
    <t>Investigation of the Lower Southeast Alaska salt water sport fish harvest</t>
  </si>
  <si>
    <t>FREDF-5-R-4(4)1-D</t>
  </si>
  <si>
    <t>Investigations of the Lower Southeast Alaska Salt Water Sport Fish Harvest.</t>
  </si>
  <si>
    <t xml:space="preserve">Creel census to find out what species of sport fish are being harvested from salt waters in Ketchikan area. Anglers taking primarily salmon.  Angler hours given and "rockfish catch" in numbers and avg weight total to 39 rockfish and 152 lb. </t>
  </si>
  <si>
    <t>Investigation of the Upper Southeast Alaska salt water sport fish harvest</t>
  </si>
  <si>
    <t>FREDF-5-R-4(4)2-D</t>
  </si>
  <si>
    <t>Investigations of the Upper Southeast Alaska Salt Water Sport Fish Harvest.</t>
  </si>
  <si>
    <t>Engel, L. and L.S. Bandirola</t>
  </si>
  <si>
    <t>SEAK-Juneau</t>
  </si>
  <si>
    <t>Creel census to find out what species of sport fish are being harvested from salt waters in Juneau area. Anglers taking primarily salmon. Rockfish "are occasionally taken by the sport fishermen while pursing the more highly prized salmon." No numbers given of rockfish. Sport fish effort calculated.</t>
  </si>
  <si>
    <t>FREDF-5-R-5(5)1-A</t>
  </si>
  <si>
    <t xml:space="preserve">Appears to provide some context to FREDF-5-R-5(5)1-D. "The heaviest catch of incidental fish coincides with peak salmon fishery. Halibut and rockfishes make up the bulk of this catch." "No direct attempt was made to assess the numbers of any marine fish". </t>
  </si>
  <si>
    <t>Investigation of the upper Southeast Alaska salt water sport fish harvest</t>
  </si>
  <si>
    <t>FREDF-5-R-5(5)2-D</t>
  </si>
  <si>
    <t>Creel census to find out what species of sport fish are being harvested from salt waters in Juneau area. Anglers taking primarily salmon. Rockfish "are also taken in small numbers." No numbers given of rockfish. Sport fish effort calculated.</t>
  </si>
  <si>
    <t>Investigation of the lower Southeast Alaska salt water sport fish harvest</t>
  </si>
  <si>
    <t>FREDF-5-R-5(5)1-D</t>
  </si>
  <si>
    <t xml:space="preserve">Creel census to find out what species of sport fish are being harvested from salt waters in Ketchikan area. Anglers taking primarily salmon; rockfish incidental.  Angler hours given and "rockfish catch" in numbers and avg weight total to 45 rockfish and 139 lb </t>
  </si>
  <si>
    <t>FREDF-5-R-6(6)4-D</t>
  </si>
  <si>
    <t xml:space="preserve">Creel census to find out what species of sport fish are being harvested from salt waters in Ketchikan area. 26 rockfish recorded caught. "Conservative " estimated catch 395 rockfishes during census period; no weights.  Anglers instructed by staff on how to prepare and use rockfish </t>
  </si>
  <si>
    <t>Investigations of the upper Southeast Alaska salt water sport fish harvest</t>
  </si>
  <si>
    <t>FREDF-5-R-6(6)3-D</t>
  </si>
  <si>
    <t>Wadman, R.D.</t>
  </si>
  <si>
    <t>Creel census to find out what species of sport fish are being harvested from salt waters in Juneau area. Anglers taking primarily salmon. Rockfish are "other fish entering the catch to a minor degree." No numbers given of rockfish. Sport fish effort calculated.</t>
  </si>
  <si>
    <t>Investigations of Sitka salt water sport fish harvest (alaska.gov)</t>
  </si>
  <si>
    <t>FREDF-5-R-6(6)1-D</t>
  </si>
  <si>
    <t>Investigations of Sitka salt water sport fish harvest</t>
  </si>
  <si>
    <t>Andrews, R.</t>
  </si>
  <si>
    <t>SEAK-Sitka</t>
  </si>
  <si>
    <t>First attempt to find out what species of sport fish are being harvested from salt waters in Sitka area. Anglers taking primarily king and coho salmon. "Although other species of fish are available to anglers in abundance quantities, they enter the sport fish catch incidental to sport fishing for king and coho salmon and are infrequently sought exclusively by sport fishermen." Zero rockfish caught (though 21 halibut, 18 lingcod). Sport fish effort calculated.</t>
  </si>
  <si>
    <t>Saltwater sport fish harvest studies in Southeast Alaska</t>
  </si>
  <si>
    <t>FREDF-5-R-7(7)1-D</t>
  </si>
  <si>
    <t>Saltwater Sport Fish harvest studies in Southeast Alaska</t>
  </si>
  <si>
    <t>Andrews, R.E. and R. Baade</t>
  </si>
  <si>
    <t>SEAK-Juneau, Ketchikan, Sitka</t>
  </si>
  <si>
    <t>Creel census for Juneau, Ketchekan, and Sitka. Recorded 8 rockfish at Juneau, 15 "red snapper" and 6 "rockfish" at Ketchikan, 3 "red snapper" and 33 "rockfish" at Sitka</t>
  </si>
  <si>
    <t>red snapper and rockfish</t>
  </si>
  <si>
    <t>FREDF-5-R-8(8)1-D</t>
  </si>
  <si>
    <t>Heckart, L., D. Jones, and R. Baade</t>
  </si>
  <si>
    <t>SEAK - Juneau, Sitka, Petersburg, Ketchikan</t>
  </si>
  <si>
    <t>Creel census via angler interview at boat docks in Juneau, Ketchekan, and Sitka and through angler contact in the field at Petersberg; Recorded 2 rockfish at Juneau, 70 "rockfish" at Sitka, 22 "red snapper" and 38 "rockfish" at Ketchikan, 0 rockfish at Petersburg.</t>
  </si>
  <si>
    <t>FREDF-5-R-9(9)1-D</t>
  </si>
  <si>
    <t>Creel census via angler interview at boat docks in Juneau, Ketchekan, Sitka, and via fishing grounds for Petersberg; Recorded 1 rockfish and 5 red snapper at Juneau, 35 "rockfish" and 21 red snapper at Sitka, 61 "red snapper" and 103 "rockfish" at Ketchikan, 0 rockfish but 25 halibut at Petersburg.</t>
  </si>
  <si>
    <t>FREDF-9-1(10)1-D</t>
  </si>
  <si>
    <t>Creel census via angler interview at boat docks in Juneau, Ketchekan, Sitka, and via fishing grounds for Petersberg; Recorded 53 rockfish (Sabastodes sp). at Juneau, 99 "rockfish" at Sitka, 61 "red snapper" and 79 "rockfish" at Ketchikan, 0 rockfish but 33 halibut at Petersburg.</t>
  </si>
  <si>
    <t>no or Sebastodes</t>
  </si>
  <si>
    <t>FREDF-9-2(11)1-D</t>
  </si>
  <si>
    <t>McHugh, M.J., D.E. Jones, and R.T. Baade.</t>
  </si>
  <si>
    <t>Creel census via angler interview at boat docks in Juneau, Ketchekan, Sitka, and via fishing grounds for Petersberg; Table15 goes back to 1965. Recorded 21 rockfish (Sabastodes sp "some of which have been recorded as snappers or sea bass in the past". "generally scarce and few anglers actively fish for members of this genus) at Juneau, 147 "rockfish (including Sebastodes)" at Sitka, 192 "Sebastodes" at Ketchikan, 0 rockfish but 53 halibut at Petersburg.</t>
  </si>
  <si>
    <t>Sebastodes</t>
  </si>
  <si>
    <t>First attempt to standardize methods in order to estimate annual harvest</t>
  </si>
  <si>
    <t>FREDF-9-3(12)G-IV-A</t>
  </si>
  <si>
    <t>Saltwater Sport Fish Harvest Studies in Southeast Alaska.</t>
  </si>
  <si>
    <t>McHugh, M. J., D. E. Jones, and R. T. Baade</t>
  </si>
  <si>
    <t>SEAK - Juneau, Sitka, Ketchikan</t>
  </si>
  <si>
    <t xml:space="preserve">Saltwater creel to properly estimate the annual saltwater fish harvest between May I and September 30. Sport catch table4, 10, 1966-1970. 10 Sebastodes in Juneau, 182 red snapper Sebastodes ruberrimus and 254 other Sebastodes sp. in Ketchikan; 4 "rockfish" in Sitka </t>
  </si>
  <si>
    <t>red snapper = Sebastodes ruberrimus and rockfish = Sebastodes</t>
  </si>
  <si>
    <t>last of series</t>
  </si>
  <si>
    <t>no SEAK saltwater creel reported in "Inventory" series published in 1971</t>
  </si>
  <si>
    <t>FREDF-9-5(14)G-I-A</t>
  </si>
  <si>
    <t>McHugh died; may explain end to rigorous saltwater creel surveys. Cursory Juneau, North Behm, Ketchikan saltwater creel. Halibut catch for North Behm, Juneau Roadside, Haines Roadside.</t>
  </si>
  <si>
    <t>Juneau, Ketchikan</t>
  </si>
  <si>
    <t>NA</t>
  </si>
  <si>
    <t>FREDF-9-6(15)G-I-A</t>
  </si>
  <si>
    <t>Cursory Juneau roadside creel, North Behm creel, Ketchikan Creel, Halibut Catch no rockfish recorded</t>
  </si>
  <si>
    <t>FREDF-9-7(16)G-I-A</t>
  </si>
  <si>
    <t>Cursory Sitka, Auke Creek, and Juneau saltwater creel census. Effort and halibut but no rockfish</t>
  </si>
  <si>
    <t>Juneau, Sitka,</t>
  </si>
  <si>
    <t xml:space="preserve">dockside surveys, aerial boat counts </t>
  </si>
  <si>
    <t>FREDF-9-8(17)G-I-Q</t>
  </si>
  <si>
    <t>Saltwater creel at Juneau and Sitka. Rockfish probably lumped as "other species" but not specified</t>
  </si>
  <si>
    <t>number anglers, effort, harvest summed for each stratum, multiplied by ratio of sport boat count to #interviewed then weighted in each stratum and summed for study period</t>
  </si>
  <si>
    <t>fredF-9-9(18)G-I-Q</t>
  </si>
  <si>
    <t xml:space="preserve">Saltwater creel at Juneau and Sitka. "Sebastes spp" lumped into other species. However, a table showing 1975 and 1976 rockfish catch during Golden North Salmon Derby. </t>
  </si>
  <si>
    <t>fishing time, areas fished, species and number kept, anglers in boating party</t>
  </si>
  <si>
    <t>maybe</t>
  </si>
  <si>
    <t>Sebastes lumped as other</t>
  </si>
  <si>
    <t>SWHS data begins 1977</t>
  </si>
  <si>
    <t>fredF-9-10(19)G-I-Q</t>
  </si>
  <si>
    <t>Saltwater creel and aerial boat survey. Juneau marine harvest rockfish are lumped with "other species." Juneau roadside creel recorded 489 "rockfish" 119 rockfish "Sebastes spp." were caught at North Behm, Scorpaenidae lumped with "other species" for Ketchikan. Contains a comparative table back to 1960 for Juneau marine recreational fishery for effort and "other species".</t>
  </si>
  <si>
    <t>Juneau, Ketchikan, Wrangell</t>
  </si>
  <si>
    <t>Sebastes separate and lumped as "other species"</t>
  </si>
  <si>
    <t>fredf-9-11(20)g-i-q</t>
  </si>
  <si>
    <t>Saltwater creel and aerial boat survey. Juneau marine harvest of 214 rockfish "Sebastodes spp." Juneau roadside creel recorded 134 rockfish</t>
  </si>
  <si>
    <t>Juneau, Wrangell</t>
  </si>
  <si>
    <t>dockside surveys, aerial boat counts (sport obvious boats only counted)</t>
  </si>
  <si>
    <t>"Sebastodes spp."</t>
  </si>
  <si>
    <t>FREDF-9-12(21)G-I-Q-B</t>
  </si>
  <si>
    <t xml:space="preserve">Saltwater creel survey. Juneau marine harvest of 1760 rockfish "Sebastes spp." </t>
  </si>
  <si>
    <t>Juneau</t>
  </si>
  <si>
    <t>dockside surveys, aerial boat counts</t>
  </si>
  <si>
    <t>fishing time, target species, areas fished, species and number kept, anglers in boating party</t>
  </si>
  <si>
    <t>Sebastes spp</t>
  </si>
  <si>
    <t>http://www.adfg.alaska.gov/FedAidPDFs/FREDF-9-12(21)G-I-Q-A.pdf</t>
  </si>
  <si>
    <t>FREDF-9-12(21)G-I-Q-A</t>
  </si>
  <si>
    <t>Siedelman, D.L.</t>
  </si>
  <si>
    <t>Ketchikan</t>
  </si>
  <si>
    <t>Creel techs at access points, randomly selected days, days stratified into wkdays-wkendhol</t>
  </si>
  <si>
    <t>harvest (CPUE) was expanded using SWHS effort in angler-days (28,480); total angler-hours estimated by mean hr expended/angler x SWHS angler-days</t>
  </si>
  <si>
    <t xml:space="preserve">Saltwater creel survey. Juneau marine harvest of 2253 rockfish "Sebastes spp." </t>
  </si>
  <si>
    <t>marine angling effort determined with aerial boat counts (boat/hr) *mean anglers/boat in stratum*hours in fishing day (11)*days in season for stratum i</t>
  </si>
  <si>
    <t>Harvest estimate of selected fisheries throughout Southeast Alaska</t>
  </si>
  <si>
    <t>FREDF-9-13(22)G-I-Q-A</t>
  </si>
  <si>
    <t>Harvest estimates of selected fisheries throughout Southeast Alaska. Alaska Department of Fish and Game, Sport Fish Division, Federal Aid in Sport Fish Restoration, Annual Performance Report 1980-1981, Project F-9-13(22)G-I-Q-A, Juneau.</t>
  </si>
  <si>
    <t>Siedelman, D. L. 1981.</t>
  </si>
  <si>
    <t>harvest (CPUE) was expanded using SWHS effort in angler-days (30,907); total angler-hours estimated by mean hr expended/angler x SWHS angler-days</t>
  </si>
  <si>
    <t>FREDF-9-14(23)G-I-Q-B</t>
  </si>
  <si>
    <t xml:space="preserve">Saltwater creel survey. Juneau marine harvest of 1451 rockfish "Sebastes spp." </t>
  </si>
  <si>
    <t>Neimark, L. M. and M. W. Schwan.</t>
  </si>
  <si>
    <t xml:space="preserve">Saltwater creel survey. Juneau marine harvest of 840 rockfish "Scorpaenidae" </t>
  </si>
  <si>
    <t>Scorpaenidae</t>
  </si>
  <si>
    <t>312.pdf (alaska.gov)</t>
  </si>
  <si>
    <t>Recreational fisheries of Southeast Alaska, including Yakutat: an assessment. Alaska Department of Fish and Game, Division of Sport Fish, Juneau.</t>
  </si>
  <si>
    <t>Schwan, M. W</t>
  </si>
  <si>
    <t>ADFG</t>
  </si>
  <si>
    <t>1977-1982</t>
  </si>
  <si>
    <t>SEAK-Juneau, Sitka, Ketchikan</t>
  </si>
  <si>
    <t>Table 20 is SWHS Sport harvest of rockfishes including Juneau, Sitka, Ketchikan 1977-1982</t>
  </si>
  <si>
    <t>FREDF-9-16(25)G-I-Q-B</t>
  </si>
  <si>
    <t>rockfish and halibut estimates</t>
  </si>
  <si>
    <t xml:space="preserve">Ketchikan, Juneau, Petersburg, Wrangell, </t>
  </si>
  <si>
    <t>random stratified design used to select sampling periods : wkday moring, wkday evening, wkend morning, wkend evening. Assume 6 am-midnight fishing time</t>
  </si>
  <si>
    <t>rods, time spent fishing, target, kept</t>
  </si>
  <si>
    <t>fraction of sport fleet contacted determined by aerial survey or boat-based survey of fleet. Ratio of recreational boats counted during the season to number of boats interviewed used to expand effort and harvest.</t>
  </si>
  <si>
    <t>FREDF-9-17(26)AFS-41-12(B)</t>
  </si>
  <si>
    <t>Ketchikan, Juneau, Petersburg, Wrangell, Haines</t>
  </si>
  <si>
    <t>fraction of sport fleet contacted determined by aerial survey or boat-based survey of fleet</t>
  </si>
  <si>
    <t>FREDF-10-1(27)S-1-1</t>
  </si>
  <si>
    <t>rockfish estimates</t>
  </si>
  <si>
    <t>stratify wkday-wkendhol, derby, fishing day assumed 17 hrs</t>
  </si>
  <si>
    <t>catch, hours fished, number of anglers, time fishing, target species</t>
  </si>
  <si>
    <t>boat effort estimated from aerial or boat-based surveys</t>
  </si>
  <si>
    <t>fds-021</t>
  </si>
  <si>
    <t>ADFG-FDS</t>
  </si>
  <si>
    <t>Rockfish harvest numbers for Ketch and Sitk. Total about 7500: K-6000, S-1500</t>
  </si>
  <si>
    <t>Ketchikan, Juneau, Sitka, Petersburg, Wrangell, Haines</t>
  </si>
  <si>
    <t>modified, stratified, Petersen mark-recapture to estimate angler effort. Boat days estimated from aerial surveys Juneau and Ketch; estimates of effort for others from instantaneous counts drwn from stratified random sample plus aerial surveys of fishing ground</t>
  </si>
  <si>
    <t>time spent fishing, catch, species composition</t>
  </si>
  <si>
    <t>stratify wkday-wkendhol, fishing day assumed 16 hrs</t>
  </si>
  <si>
    <t>fds-072</t>
  </si>
  <si>
    <t>Rockfish harvest numbers for Ketch and Sitk. K-18,500 3000 yelloweye 400 black"; S-3500 800 black, 600 YER</t>
  </si>
  <si>
    <t>direct expansion creel survey sampling major access points and observing returning boats.stratified biweek, weekday-weekend hol-derby, early-late, access heavy-med-light. Derbies were count creel surveys + aerial boat counts (seasonal periods varied in length dependingon expected angler effort)</t>
  </si>
  <si>
    <t>rods, hours, charter vs private, location, target, kept, released (rod-hours = number of anglers fishing x boat hours in the party)</t>
  </si>
  <si>
    <t>effort, catch, harvest expanded by number of boat-parties counted exiting the fishery or expanded by aerial boat counts</t>
  </si>
  <si>
    <t xml:space="preserve">anglers accurate reporting effort and fish, no boats returned between twilight and daylight or at access locations other than surveyed. </t>
  </si>
  <si>
    <t>BRF, YER Composition Ketchikan and Sitka here and later</t>
  </si>
  <si>
    <t>fds-114</t>
  </si>
  <si>
    <t>Rockfish harvest numbers and composition (incl. black, YE) for Ketch and Sitk. Total about 20,000 rockfish: 1000 BRF, 5000 YER</t>
  </si>
  <si>
    <t>modified direct expansion creel survey sampling major access points and observing returning boats (90% of fishery thought to be sampled).stratified biweek, weekday-weekend hol, early-late, access heavy-light. Derbies were count creel surveys + aerial boat counts</t>
  </si>
  <si>
    <t>rods, hours, charter vs private, location, target, kept, released</t>
  </si>
  <si>
    <t>fds90-51</t>
  </si>
  <si>
    <t>Rockfish harvest numbers and composition (incl. black, YE) for Ketch and Sitk. Total about 12,000 rockfish: 500 BRF, 5000 YER</t>
  </si>
  <si>
    <t>fds91-48</t>
  </si>
  <si>
    <t>Rockfish harvest numbers and composition (incl. black, YE) for Ketch Total about 10,000 rockfish: 500 BRF, 4000 YER</t>
  </si>
  <si>
    <t>Ketchikan, Juneau, Haines</t>
  </si>
  <si>
    <t>modified direct expansion creel survey sampling major access points and observing returning boats (at least 90% of fishery thought to be sampled).stratified biweek, earlywkday-earlywkendhol-late wkdy-latewkendhol, stratified by days, access. Boat parties not interviewed were counted.</t>
  </si>
  <si>
    <t>effort, catch, harvest expanded by number of boat-parties counted exiting the fishery.</t>
  </si>
  <si>
    <t>anglers accurate reporting effort and fish, no boats returned between twilight and daylight or at access locations other than surveyed. For derby sampling, boats sampled proportionately</t>
  </si>
  <si>
    <t>BRF, YER Composition Ketchikan only</t>
  </si>
  <si>
    <t>fds92-44</t>
  </si>
  <si>
    <t>Rockfish harvest numbers and composition (incl. black, YE) for Ketch Total about 12,000 rockfish: 200 BRF, 5000 YER</t>
  </si>
  <si>
    <t>Ketchikan, Juneau</t>
  </si>
  <si>
    <t>direct expansion creel surveys of marine boat sport fisheries stratified by derbies. stratified biweek, earlyday-late wkdy-latewkendhol, stratified by days, access, boat-parties; after 23 June stratified by hi-low access use. Ketchikan early-late wkday-late-wkendhol</t>
  </si>
  <si>
    <t>fds93-45</t>
  </si>
  <si>
    <t>Rockfish harvest numbers and composition (incl. black, YE) for Ketch and Sitk. Total about 12,000 rockfish: 2000 BRF, 5000 YER</t>
  </si>
  <si>
    <t>Ketchikan, Craig/Klawock, Petersburg, Wrangell, Sitka, Juneau</t>
  </si>
  <si>
    <t>direct expansion creel surveys of marine boat sport fisheries. Stratified biweek, wkdy-wkend, morning-evening, and sometimes heavy-low use harbors. Days selected at random.</t>
  </si>
  <si>
    <t>rods, hours, charter-noncharter, trip days, location, target, kept, released</t>
  </si>
  <si>
    <t>anglers accurate reporting effort and fish, no boats returned between twilight and daylight or at access locations other than surveyed.</t>
  </si>
  <si>
    <t>fds94-33</t>
  </si>
  <si>
    <t>Rockfish harvest numbers and composition (incl. black, YE) for Ketch and Sitk. Total about 14,000 rockfish: 2000 BRF, 5000 YER</t>
  </si>
  <si>
    <t>Ketchikan, Petersburg, Wrangell, Sitka, Juneau</t>
  </si>
  <si>
    <t>fds95-23</t>
  </si>
  <si>
    <t>Rockfish harvest numbers and composition (incl. black, YE) for Ketch and Sitk. Total about 11,000 rockfish: 2000 BRF, 4000 YER</t>
  </si>
  <si>
    <t>fds96-28</t>
  </si>
  <si>
    <t>Rockfish harvest numbers and composition (incl. black, YE) for Ketch and Sitk. Total about 18,000 rockfish: 3000 BRF, 6000 YER</t>
  </si>
  <si>
    <t>Ketchikan, Petersburg, Wrangell, Sitka, Juneau (Wrangell, Craig no SE)</t>
  </si>
  <si>
    <t>fds97-16</t>
  </si>
  <si>
    <t>Ketchikan, Sitka, Juneau (Wrangell, Petersberg, Craig no SE)</t>
  </si>
  <si>
    <t>fds98-20</t>
  </si>
  <si>
    <t>Rockfish harvest numbers and composition (incl. black, YE) for Ketch and Sitk. Total about 17,000 rockfish: 3000 BRF, 8000 YER</t>
  </si>
  <si>
    <t>anglers accurate reporting effort and fish, no boats returned between twilight and daylight or at access locations other than surveyed. (not allowed access to Clover Pass for Ketchikan)</t>
  </si>
  <si>
    <t>fds99-15</t>
  </si>
  <si>
    <t>Rockfish harvest numbers and composition (incl. black, YE) for Ketch and Sitk. Total about 15,000: 3000 BRF, 7000 YER</t>
  </si>
  <si>
    <t>direct expansion creel surveys of marine boat sport fisheries. Stratified biweek, wkdy-wkend, morning-evening, and sometimes derby vs non-derby. Days selected at random.</t>
  </si>
  <si>
    <t>fds00-17</t>
  </si>
  <si>
    <t>Rockfish harvest numbers and composition (incl. black, YE) for Ketch and Sitk. Total about 17,000: 5000 BRF, 7000 YER</t>
  </si>
  <si>
    <t>Ketchikan, Sitka, Juneau (Wrangell, Petersberg, Craig/Klawock no SE)</t>
  </si>
  <si>
    <t>fds01-34</t>
  </si>
  <si>
    <t>Rockfish harvest numbers and composition (incl. black, YE) for Ketch and Sitk. Total about 23,000: 4000 BRF, 12000 YER</t>
  </si>
  <si>
    <t>fds02-30</t>
  </si>
  <si>
    <t>Rockfish harvest numbers and composition (incl. black, YE) for Ketch and Sitk. Total about 16,000 rockfish: 3000 BRF, 10000 YER</t>
  </si>
  <si>
    <t>fds04-21</t>
  </si>
  <si>
    <t>Rockfish harvest numbers and composition (incl. black, YE) for Ketch and Sitk. Total about 18,000 rockfish: 5000 BRF, 9000 YER</t>
  </si>
  <si>
    <t>Ketchikan, Sitka, Juneau (Wrangell, Petersberg, Craig/Klawock, Gustavus no SE)</t>
  </si>
  <si>
    <t>anglers accurate reporting effort and fish, no boats returned between twilight and daylight or at access locations other than surveyed. (not allowed access to Salmon falls for Ketchikan)</t>
  </si>
  <si>
    <t>fds11-61</t>
  </si>
  <si>
    <t>Rockfish harvest numbers and composition (incl. black, YE) for Ketch and Sitk. Total about 25,000 rockfish: 5000 BRF, 11000 YER</t>
  </si>
  <si>
    <t>fds11-62</t>
  </si>
  <si>
    <t>Rockfish harvest numbers and composition (incl. black, YE) for Ketch and Sitk. Total about 25,000 rockfish: 6000 BRF, 14000 YER</t>
  </si>
  <si>
    <t>Ketchikan, Sitka, Juneau (Wrangell, Petersberg, Craig/Klawock, Gustavus, Elfin Cove, Yakutat no SE)</t>
  </si>
  <si>
    <t>This report series ends but OP plans continue</t>
  </si>
  <si>
    <t>Howard et al report data begins 2006</t>
  </si>
  <si>
    <t>Area</t>
  </si>
  <si>
    <t>need total bottomfish to estimate rockfish portion.</t>
  </si>
  <si>
    <t>angler data in Table 15 of 1976 report</t>
  </si>
  <si>
    <t>port creel +aerial boat counts (assumed)</t>
  </si>
  <si>
    <t>&lt;=540</t>
  </si>
  <si>
    <t>&lt;=30</t>
  </si>
  <si>
    <t>&lt;=143</t>
  </si>
  <si>
    <t>before this point, rockfish are specified in creel estimates; after this point, estimates are of "other fish"</t>
  </si>
  <si>
    <t>no published study for Ketchikan</t>
  </si>
  <si>
    <t>Harvest estimates of selected fisheries throughout Southeast Alaska. Alaska Department of Fish and Game, Sport Fish Division. Federal Aid in Fish Restoration, Annual Performance Report, 1980-1981, Project F-9-12(21)G-I-Q-A, Juneau.</t>
  </si>
  <si>
    <t>Ketchikan marine harvest program +derby (harvest estimates based on SWHS angler days)</t>
  </si>
  <si>
    <t>&lt;=2,450</t>
  </si>
  <si>
    <t>Source</t>
  </si>
  <si>
    <t>Appendix A2</t>
  </si>
  <si>
    <t>Appendix A1</t>
  </si>
  <si>
    <t>Appendix B2</t>
  </si>
  <si>
    <t>Appendix A3</t>
  </si>
  <si>
    <t>Appendix C9</t>
  </si>
  <si>
    <t>Appendix Table 9</t>
  </si>
  <si>
    <t>Appendix Table 24</t>
  </si>
  <si>
    <t>flatfish sampled</t>
  </si>
  <si>
    <t>cod sampled</t>
  </si>
  <si>
    <t>other sampled</t>
  </si>
  <si>
    <t>est Lingcod harvest</t>
  </si>
  <si>
    <t>no published study for Sitka</t>
  </si>
  <si>
    <t>Appendix C1</t>
  </si>
  <si>
    <t>Appendix C3</t>
  </si>
  <si>
    <t>Appendix C7</t>
  </si>
  <si>
    <t>Appendix Table 1</t>
  </si>
  <si>
    <t>Appendix Table 3</t>
  </si>
  <si>
    <t>Appendix Table 7</t>
  </si>
  <si>
    <t xml:space="preserve">after this point, Gustavus part of a bigger picture of SE </t>
  </si>
  <si>
    <t>Appendix A10</t>
  </si>
  <si>
    <t>recorded angler-hours</t>
  </si>
  <si>
    <t>recorded salmon hours</t>
  </si>
  <si>
    <t>recorded bottomfish hours</t>
  </si>
  <si>
    <t>recorded halibut kept</t>
  </si>
  <si>
    <t>recorded halibut released</t>
  </si>
  <si>
    <t>recorded rockfish kept</t>
  </si>
  <si>
    <t>crude expansion by missed days = 1/(5/7)</t>
  </si>
  <si>
    <t>variance, estimates of angler hours, halibut harvest, rockfish harvest, rockfish composition; calculated angler days</t>
  </si>
  <si>
    <t>before this point, estimates include sport-geared commercial; after this point estimates are all sport fish</t>
  </si>
  <si>
    <t>recorded angler-days</t>
  </si>
  <si>
    <t>recorded rod hours</t>
  </si>
  <si>
    <t>GUSTAVUS - DONE</t>
  </si>
  <si>
    <t>Appendix A7</t>
  </si>
  <si>
    <t>Gustavus marine boat catch sampling program</t>
  </si>
  <si>
    <t>after this point Petersberg part of a bigger picture of SE</t>
  </si>
  <si>
    <t>Appendix B7</t>
  </si>
  <si>
    <t>Appendix B4</t>
  </si>
  <si>
    <t>Appendix Table 13</t>
  </si>
  <si>
    <t>All Petersberg</t>
  </si>
  <si>
    <t>Table 3</t>
  </si>
  <si>
    <t>Table 5; Table 16</t>
  </si>
  <si>
    <t>Table 7; Table 23</t>
  </si>
  <si>
    <t>Appendix Table 19</t>
  </si>
  <si>
    <t>Appendix B3</t>
  </si>
  <si>
    <t>All sitka</t>
  </si>
  <si>
    <t>Sitka marine sport fishery excluding derby</t>
  </si>
  <si>
    <t>derby stratum</t>
  </si>
  <si>
    <t>May 24-26</t>
  </si>
  <si>
    <t>May31-Jun 1</t>
  </si>
  <si>
    <t>http://www.adfg.alaska.gov/FedAidPDFs/fredF-9-9(18)G-I-Q.pdf</t>
  </si>
  <si>
    <t>Ketchikan marine harvest (summed with derby)</t>
  </si>
  <si>
    <t>Table 6</t>
  </si>
  <si>
    <t>Ketchikan excluding derby</t>
  </si>
  <si>
    <t>Table 12</t>
  </si>
  <si>
    <t>Table 13</t>
  </si>
  <si>
    <t>May 28-30</t>
  </si>
  <si>
    <t>Jun 4,5,11,12</t>
  </si>
  <si>
    <t>recorded boats</t>
  </si>
  <si>
    <t>source</t>
  </si>
  <si>
    <t>Table 21, 28</t>
  </si>
  <si>
    <t>Ketchikan marine harvest (including derby)</t>
  </si>
  <si>
    <t>Table 7</t>
  </si>
  <si>
    <t>Table 9</t>
  </si>
  <si>
    <t>port creel + aerial boat counts (specifically excludes derby)</t>
  </si>
  <si>
    <t>Juneau marine sport fleet (with derby using intensive as better estimator)</t>
  </si>
  <si>
    <t>Table 11</t>
  </si>
  <si>
    <t>Table 4</t>
  </si>
  <si>
    <t>http://www.adfg.alaska.gov/FedAidPDFs/FREDF-9-8(17)G-I-Q.pdf</t>
  </si>
  <si>
    <t>dock+aerial(derby not included)</t>
  </si>
  <si>
    <t>text</t>
  </si>
  <si>
    <t>June 21-22</t>
  </si>
  <si>
    <t>June 28-29</t>
  </si>
  <si>
    <t>http://www.adfg.alaska.gov/FedAidPDFs/FREDF-9-7(16)G-I-A.pdf</t>
  </si>
  <si>
    <t>June 22-23</t>
  </si>
  <si>
    <t>June 29-30</t>
  </si>
  <si>
    <t>derby count (assumed census)</t>
  </si>
  <si>
    <t>Juneau methods</t>
  </si>
  <si>
    <t>Sitka Methods</t>
  </si>
  <si>
    <t>no published study</t>
  </si>
  <si>
    <t>port creel + aerial boat counts (excludes derby)</t>
  </si>
  <si>
    <t>Table 1 (excludes derby); Table 4</t>
  </si>
  <si>
    <t>sum</t>
  </si>
  <si>
    <t>assumed based on text</t>
  </si>
  <si>
    <t>Recorded boats</t>
  </si>
  <si>
    <t>recorded angler-days (trips)</t>
  </si>
  <si>
    <t>recorded angler hours</t>
  </si>
  <si>
    <t>Wrangell marine boat sport fishery</t>
  </si>
  <si>
    <t>se</t>
  </si>
  <si>
    <t>Table 15 (2004) 1994-2004</t>
  </si>
  <si>
    <t>Table 20 (2004) 1994-2004</t>
  </si>
  <si>
    <t>Table 21 (2004) 1994-2004</t>
  </si>
  <si>
    <t>Appendix A8</t>
  </si>
  <si>
    <t>crude expansion</t>
  </si>
  <si>
    <t>no Wrangell survey</t>
  </si>
  <si>
    <t>&lt;=91</t>
  </si>
  <si>
    <t>&lt;=23</t>
  </si>
  <si>
    <t>see 2004</t>
  </si>
  <si>
    <t>and harvest and catch</t>
  </si>
  <si>
    <t>Table 13 (1994) 1983-1994</t>
  </si>
  <si>
    <t>Ketchikan marine boat sport fishery (reduced sampling)</t>
  </si>
  <si>
    <t>calc = salmon + bottomfish</t>
  </si>
  <si>
    <t xml:space="preserve">Craig/Klawock marine boat </t>
  </si>
  <si>
    <t>Appendix A9</t>
  </si>
  <si>
    <t xml:space="preserve">crude expansion by missed days </t>
  </si>
  <si>
    <t>Elfin Cove marine boat catch sampling program</t>
  </si>
  <si>
    <t>sampling intermittent</t>
  </si>
  <si>
    <t>calc = angler hours/angler days</t>
  </si>
  <si>
    <t>crude expansion by missed days</t>
  </si>
  <si>
    <t>Bartlett Cove</t>
  </si>
  <si>
    <t>no survey</t>
  </si>
  <si>
    <t xml:space="preserve">data were recorded but not estimated for the season; </t>
  </si>
  <si>
    <t>data were recorded but not estimated for the season</t>
  </si>
  <si>
    <t>summed from Gustavus, Elfin Cove, Bartlett Cove</t>
  </si>
  <si>
    <t>Appendix B1</t>
  </si>
  <si>
    <t>Appendix B8</t>
  </si>
  <si>
    <t>Appendix B9</t>
  </si>
  <si>
    <t>Petersburg not expanded after 1995</t>
  </si>
  <si>
    <t>Sampling 1995 5d/wk, 2 samplers, 7hr shifts. Sampling 1996-2003 5d/w, 1 sampler, 7hr shifts. Sampling 2004 5d/wk; 6 hr shifts M-F; 9 hr shifts SS</t>
  </si>
  <si>
    <t>Appendix B10</t>
  </si>
  <si>
    <t>Craig marine boat</t>
  </si>
  <si>
    <t xml:space="preserve">Sampling (1995) Craig 10 h 4d/wk. Sampling (1996-1998) Craig 9h 4d/w. Sampling (1999) Craig 9h 4d/wk, beginning 5/17 also 7 h 3d/wk; Klawock 7h 2d/wk. Sampling (2000-2001) Craig 7h 3d/wk, 9h 4d/wk; Klawock 7h 2d/wk. Sampling (2002-2004) Craig: 7h 3d/wk, 5h 1d/wk, 9h 3d/wk; Klawock 7h 2d/wk. </t>
  </si>
  <si>
    <t xml:space="preserve">summed from derby and creel </t>
  </si>
  <si>
    <t>Wrangell not expanded after 1994</t>
  </si>
  <si>
    <t>Appendix B5</t>
  </si>
  <si>
    <t>see 1994</t>
  </si>
  <si>
    <t>See 1994</t>
  </si>
  <si>
    <t>Craig not expanded after 1992</t>
  </si>
  <si>
    <t>Appendix B6</t>
  </si>
  <si>
    <t>no Craig survey</t>
  </si>
  <si>
    <t>Appendix C5</t>
  </si>
  <si>
    <t xml:space="preserve">variance </t>
  </si>
  <si>
    <t>recorded angler days</t>
  </si>
  <si>
    <t>cv</t>
  </si>
  <si>
    <t>no Haines survey</t>
  </si>
  <si>
    <t>Haines marine boat sport fishery</t>
  </si>
  <si>
    <t>Appendix C11</t>
  </si>
  <si>
    <t>see 1989</t>
  </si>
  <si>
    <t>Petersburg, Wrangell, Craig, Haines methods</t>
  </si>
  <si>
    <t>See Juneau</t>
  </si>
  <si>
    <t>Appendix Table 5</t>
  </si>
  <si>
    <t>Appendix Table 11</t>
  </si>
  <si>
    <t>see Juneau and map to right</t>
  </si>
  <si>
    <t>see Juneau and maps to right</t>
  </si>
  <si>
    <t>Appendix Table 2</t>
  </si>
  <si>
    <t>Appendix Table 16</t>
  </si>
  <si>
    <t>Appendix Table 29</t>
  </si>
  <si>
    <t>see 1987 map</t>
  </si>
  <si>
    <t>see 1987 maps</t>
  </si>
  <si>
    <t>see Juneau methods</t>
  </si>
  <si>
    <t>Table 3 and 9</t>
  </si>
  <si>
    <t>Wrangell marine boat sport fishery (including derby)</t>
  </si>
  <si>
    <t>var</t>
  </si>
  <si>
    <t>Ketchikan marine boat sport fishery (including derby)</t>
  </si>
  <si>
    <t>Appendix Table 3 and 6</t>
  </si>
  <si>
    <t>Haines marine boat sport fishery excluding derby</t>
  </si>
  <si>
    <t>Table 3, 10</t>
  </si>
  <si>
    <t>see 1984 maps</t>
  </si>
  <si>
    <t>see 1984 methods</t>
  </si>
  <si>
    <t>Juneau - Ketchikan aerial boat surveys</t>
  </si>
  <si>
    <t>Assumed at least 90% of Juneau and Ketchikan harvest and effort produced by anglers using the access locations during the time periods covered</t>
  </si>
  <si>
    <t>aerial boat counts used for estimates.</t>
  </si>
  <si>
    <t>aerial boat counts</t>
  </si>
  <si>
    <t>Appears aerial boat counts stopped here</t>
  </si>
  <si>
    <t>See Juneau methods</t>
  </si>
  <si>
    <t>See Juneau methods, 1985 map</t>
  </si>
  <si>
    <t>Table 3 and 14</t>
  </si>
  <si>
    <t>Table 5</t>
  </si>
  <si>
    <t>Table 4 and 15</t>
  </si>
  <si>
    <t>Table 7 and 18</t>
  </si>
  <si>
    <t>Haines marine boat sport fishery (including derby)</t>
  </si>
  <si>
    <t>Table 6 and 17</t>
  </si>
  <si>
    <t>Table 5 and 11</t>
  </si>
  <si>
    <t>Haines marine boat sport fishery (excluding derby)</t>
  </si>
  <si>
    <t>Table 6 and Table 17</t>
  </si>
  <si>
    <t>Table 8 and Table 28</t>
  </si>
  <si>
    <t>Table 17, Table 27</t>
  </si>
  <si>
    <t>Table 10 and 27</t>
  </si>
  <si>
    <t>Table 5 and 27</t>
  </si>
  <si>
    <t>Table 14 and 27</t>
  </si>
  <si>
    <t>no study</t>
  </si>
  <si>
    <t>See 1982 map, methods</t>
  </si>
  <si>
    <t>see J2</t>
  </si>
  <si>
    <t>Table 2, Table 3</t>
  </si>
  <si>
    <t>est. 1971-1981 from Table 6 (1981)</t>
  </si>
  <si>
    <t>mean hrs/trip</t>
  </si>
  <si>
    <t>used SWHS angler-days (30,907)</t>
  </si>
  <si>
    <t>total angler-hours estimated by mean hr expended/angler x SWHS angler-days</t>
  </si>
  <si>
    <t>harvest (CPUE) was expanded using SWHS effort in angler-days (28,480)</t>
  </si>
  <si>
    <t>Table 1, Table 2, text p.1</t>
  </si>
  <si>
    <t>see 1980 map</t>
  </si>
  <si>
    <t>text p. 28; Table 2</t>
  </si>
  <si>
    <t>sampled Kelp greenling harvest</t>
  </si>
  <si>
    <t>est cod</t>
  </si>
  <si>
    <t>est flatfish</t>
  </si>
  <si>
    <t>est other</t>
  </si>
  <si>
    <t>no Petersberg survey</t>
  </si>
  <si>
    <t>see 1978 map, methods</t>
  </si>
  <si>
    <t>Wrangell area marine recreational fishery</t>
  </si>
  <si>
    <t xml:space="preserve">Table 17, </t>
  </si>
  <si>
    <t>Gadidae, Scorpaenidae, Cottidae, and Pleuronectidae</t>
  </si>
  <si>
    <t>Gadidae, Scorpaenidae, Cottidae, Pleuronectidae</t>
  </si>
  <si>
    <t>Table 10, Table 11</t>
  </si>
  <si>
    <t>text pg.41; Table 7 (1980-see link)</t>
  </si>
  <si>
    <t>other species of which rockfish may be included</t>
  </si>
  <si>
    <t>Table 4; Table 5</t>
  </si>
  <si>
    <t>Table 2; sum</t>
  </si>
  <si>
    <t>&lt;=240</t>
  </si>
  <si>
    <t>p. 15; Table 2; Table 7</t>
  </si>
  <si>
    <t>Pleuronectidae, Gadidae, Scorpaenidae</t>
  </si>
  <si>
    <t>Table 3; Table 4</t>
  </si>
  <si>
    <t>otherspecies of which rockfish may be included</t>
  </si>
  <si>
    <t>see tab S2</t>
  </si>
  <si>
    <t>no Wrangell  survey</t>
  </si>
  <si>
    <t>est other species</t>
  </si>
  <si>
    <t>est lingcod</t>
  </si>
  <si>
    <t>Table 49 (no derby; stated in methods)</t>
  </si>
  <si>
    <t>Table 45 (no derby, as stated in methods)</t>
  </si>
  <si>
    <t>1959-1978 data from Table 3 (1978)</t>
  </si>
  <si>
    <t>Table 3 (1978)</t>
  </si>
  <si>
    <t>Table 26, Table 28</t>
  </si>
  <si>
    <t>comparable survey (prior)</t>
  </si>
  <si>
    <t>no published report</t>
  </si>
  <si>
    <t>censused other</t>
  </si>
  <si>
    <t>Petersberg-Grays Pass</t>
  </si>
  <si>
    <t>Table 7; text p. 14</t>
  </si>
  <si>
    <t>censused lincod</t>
  </si>
  <si>
    <t>censused red snapper Sebastodes ruberrimus</t>
  </si>
  <si>
    <t>censused turbot</t>
  </si>
  <si>
    <t>recorded red snapper</t>
  </si>
  <si>
    <t>identified as Sebastodes ruberrimus (1970)</t>
  </si>
  <si>
    <t>censused other rockfishes</t>
  </si>
  <si>
    <t>crude expansion salmon</t>
  </si>
  <si>
    <t>This is taken from total estimated/total censused salmon</t>
  </si>
  <si>
    <t>http://www.adfg.alaska.gov/FedAidPDFs/FREDF-9-3(12)G-IV-A.pdf</t>
  </si>
  <si>
    <t>no creel survey</t>
  </si>
  <si>
    <t>see tab S2 for derby data</t>
  </si>
  <si>
    <t>1965-1970 Table 10 (1970)</t>
  </si>
  <si>
    <t>June 20-21</t>
  </si>
  <si>
    <t>June 27-28</t>
  </si>
  <si>
    <t>Table 10; text p. 15</t>
  </si>
  <si>
    <t>600-700</t>
  </si>
  <si>
    <t>1964-1969 data from Table 1 (1969)</t>
  </si>
  <si>
    <t>1966-1970 in Table 4 (1970)</t>
  </si>
  <si>
    <t>Sitka sum</t>
  </si>
  <si>
    <t>includes sport-geared commercial prior to 1969</t>
  </si>
  <si>
    <t>angler trips</t>
  </si>
  <si>
    <t>total salmon</t>
  </si>
  <si>
    <t>halibut</t>
  </si>
  <si>
    <t>rockfish</t>
  </si>
  <si>
    <t>stated sxpansion factor</t>
  </si>
  <si>
    <t>Tables 4 and 10</t>
  </si>
  <si>
    <t>Tab S2 (boat hours); Table 3</t>
  </si>
  <si>
    <t>Sitka marine boat sport fishery (sum creel + derby)</t>
  </si>
  <si>
    <t>Table 8</t>
  </si>
  <si>
    <t>Tab P2 (boat hours), Table 3</t>
  </si>
  <si>
    <t xml:space="preserve">Petersberg marine sport fishery </t>
  </si>
  <si>
    <t>Table 9, Table 10</t>
  </si>
  <si>
    <t>Sum</t>
  </si>
  <si>
    <t>Table 3, sum</t>
  </si>
  <si>
    <t xml:space="preserve">Table 3 (1980), Table 2 (1980); p.1 </t>
  </si>
  <si>
    <t>Ketchikan marine harvest (derby+creel)</t>
  </si>
  <si>
    <t>Ketchikan Derby</t>
  </si>
  <si>
    <t>Table 7 (1980-see link)</t>
  </si>
  <si>
    <t>sum or Table 2 (1980-see link)</t>
  </si>
  <si>
    <t>Tab K2 (halibut); Table 2 (1980)</t>
  </si>
  <si>
    <t>other species</t>
  </si>
  <si>
    <t xml:space="preserve">Table 16, Table 17, </t>
  </si>
  <si>
    <t>&lt;=1260</t>
  </si>
  <si>
    <t>Begin estimates of variance</t>
  </si>
  <si>
    <t>Tables 3 and tab J2 (boat days)</t>
  </si>
  <si>
    <t>drop estimates for Wrangell, Craig; keep recorded</t>
  </si>
  <si>
    <t>drop estimates for Petersberg; keep recorded</t>
  </si>
  <si>
    <t>Change for Juneau</t>
  </si>
  <si>
    <t>change for Juneau</t>
  </si>
  <si>
    <t>after this point Wrangell part of a bigger picture of SE</t>
  </si>
  <si>
    <t>no Haines data before this point</t>
  </si>
  <si>
    <t>no Gustavus data before this point</t>
  </si>
  <si>
    <t>Change in data series</t>
  </si>
  <si>
    <t>Change in series</t>
  </si>
  <si>
    <t>Petersberg-Wrangell</t>
  </si>
  <si>
    <t>Relative sizes of the sport fisheries in SEAK based on SWHS</t>
  </si>
  <si>
    <t>Table 2</t>
  </si>
  <si>
    <t>1971-1982 data from Table 5 (1982)</t>
  </si>
  <si>
    <t xml:space="preserve">Table 2; text p.8 </t>
  </si>
  <si>
    <t>text p. 7, p.8 (effort); Table 2 (catch)</t>
  </si>
  <si>
    <t>9067 (= angler validations; p.8)</t>
  </si>
  <si>
    <t>text p. 7, p.8 (effort) p. 18 (rockfish); Table 2 (catch)</t>
  </si>
  <si>
    <t>Table 2 (catch); sum</t>
  </si>
  <si>
    <t>see J2; Table 2 (catch)</t>
  </si>
  <si>
    <t>text p. 6, Table 2, Table 6 (comparative table)</t>
  </si>
  <si>
    <t>text p. 29, Table 2 (catch)</t>
  </si>
  <si>
    <t>Table 2 (catch), Table 3</t>
  </si>
  <si>
    <t>sum intensive +derby</t>
  </si>
  <si>
    <t>Table 1 (excludes derby); Table 4; expansion factor from p.5</t>
  </si>
  <si>
    <t>see K2</t>
  </si>
  <si>
    <t>note: Bell Island and Yes Bay not included with Ketchikan estimates</t>
  </si>
  <si>
    <t>1968-1969 data from Table 1 (1969)</t>
  </si>
  <si>
    <t>1965-1969 salmon data used to create expansion from Table 1 (1969) and Table 5 (1969)</t>
  </si>
  <si>
    <t>Table 3 (excludes derby), Table 4, Table 7</t>
  </si>
  <si>
    <t>1966-1969 comparative creel census Table 8 (1969)</t>
  </si>
  <si>
    <t>1968-1969 comparative creel census Table 8 (1969)</t>
  </si>
  <si>
    <t>prior expanded catch (halibut, rockfish) is figured using both sport and sport-geared commercial effort, which cannot be easily distinguished</t>
  </si>
  <si>
    <t>Table 8; Table 11 (excludes derby); Table 15</t>
  </si>
  <si>
    <t>total recorded includes sport and sport-geared commercial, which can't be distinguished by aerial survey 1969 and prior</t>
  </si>
  <si>
    <t>1965-1970 Table 10 (1970); Table 13</t>
  </si>
  <si>
    <t>recorded lingcod</t>
  </si>
  <si>
    <t>1965-1969 Table 15 (1969)</t>
  </si>
  <si>
    <t xml:space="preserve">correction for sport-geared commercial x = (rec sport/rec total)*est total </t>
  </si>
  <si>
    <t>recorded salmon</t>
  </si>
  <si>
    <t>salmon harvest</t>
  </si>
  <si>
    <t>est salmon</t>
  </si>
  <si>
    <t>Petersburg area saltwater creel</t>
  </si>
  <si>
    <t>1969 and before, estimates include sport-geared commercial; after this point estimates are all sport fish</t>
  </si>
  <si>
    <t>total boats</t>
  </si>
  <si>
    <t>Table 16, Table 17</t>
  </si>
  <si>
    <t>1967-1969 Table 19 (1969)</t>
  </si>
  <si>
    <t>Ketchikan area marine (derby not mentioned)</t>
  </si>
  <si>
    <t>recorded boat trips</t>
  </si>
  <si>
    <t>recorded angler trips</t>
  </si>
  <si>
    <t>recorded total salmon</t>
  </si>
  <si>
    <t>recorded halibut</t>
  </si>
  <si>
    <t>recorded rockfish</t>
  </si>
  <si>
    <t>Ketchikan area marine (derby catch included)</t>
  </si>
  <si>
    <t>Table 20; text p. 34; Table 22</t>
  </si>
  <si>
    <t>Change in data series; no Wrangell data prior to this point</t>
  </si>
  <si>
    <t>see Juneau</t>
  </si>
  <si>
    <t>sport-geared recorded data 1968 and prior</t>
  </si>
  <si>
    <t>1979-1982 halibut data from Table 5 (1982)</t>
  </si>
  <si>
    <t>1969-1970 in Table 4 (1970)</t>
  </si>
  <si>
    <t>Change in series; halibut catch now appears to be recorded in derby; prior derby data do not include halibut and rockfish</t>
  </si>
  <si>
    <t>http://www.adfg.alaska.gov/FedAidPDFs/FREDF-9-1(10)1-D.pdf</t>
  </si>
  <si>
    <t>Sitka marine boat sport and sport-geared commercial fishery  (no derby)</t>
  </si>
  <si>
    <t>Juneau marine sport and sport-geared commercial fleet (with derby</t>
  </si>
  <si>
    <t>Sitka marine boat sport and sport-geared commercial fishery (no derby)</t>
  </si>
  <si>
    <t>dock+aerial(derby not included) sport estimates</t>
  </si>
  <si>
    <t>Table 1; text p. 27; Table 4</t>
  </si>
  <si>
    <t>1969 and prior, estimates include sport-geared commercial; after this point estimates are all sport fish</t>
  </si>
  <si>
    <t>Table 10; text p. 31</t>
  </si>
  <si>
    <t>June 15-16</t>
  </si>
  <si>
    <t>1965-1970 Table 10 (1970); p.33</t>
  </si>
  <si>
    <t>Table 13, Table 15</t>
  </si>
  <si>
    <t>Table 17, text p. 39, Table 20</t>
  </si>
  <si>
    <t>Ketchikan area marine (derby included)</t>
  </si>
  <si>
    <t>recorded sea bass</t>
  </si>
  <si>
    <t>total recorded rockfish</t>
  </si>
  <si>
    <t>Table 1; Table 7</t>
  </si>
  <si>
    <t>total rockfish</t>
  </si>
  <si>
    <t>Table 10; Table 13; Table 14; Table 15</t>
  </si>
  <si>
    <t>1968-1980 est. also in Table 2 (1980); note 1967 est differ from report</t>
  </si>
  <si>
    <t>1968-1980 est. also in Table 2 (1980); note 1967 est. differ from report</t>
  </si>
  <si>
    <t>Table 18, Table 21, Table 22, Table 23</t>
  </si>
  <si>
    <t>no Petersberg data collected 1966 and prior</t>
  </si>
  <si>
    <t>Begin estimates of variance; no Craig data before this point</t>
  </si>
  <si>
    <t>Table 25, Table 26</t>
  </si>
  <si>
    <t>Table 1, Table 3, Table 4, Table 5</t>
  </si>
  <si>
    <t>Table 7; Text p. 19; Table 9</t>
  </si>
  <si>
    <t>Table 12, Table 14</t>
  </si>
  <si>
    <t>Table 1, Table 3, text p. 23</t>
  </si>
  <si>
    <t>1960-1965 Table 5 (1965)</t>
  </si>
  <si>
    <t>2000lbs</t>
  </si>
  <si>
    <t>miscellaneous</t>
  </si>
  <si>
    <t>sum; Table 4</t>
  </si>
  <si>
    <t>Juneau marine sport and sport-geared commercial fleet (salmon expansion used derby</t>
  </si>
  <si>
    <t>expansion based on average in prior years</t>
  </si>
  <si>
    <t>expansion based on average of later years</t>
  </si>
  <si>
    <t xml:space="preserve">Table 7 (1980-see link); </t>
  </si>
  <si>
    <t>Table 7 (1980-see link); p. 29 (1965)</t>
  </si>
  <si>
    <t>Table 7; Table 10; p. 29</t>
  </si>
  <si>
    <t>Table 1, Table 2</t>
  </si>
  <si>
    <t>stated expansion factor</t>
  </si>
  <si>
    <t>Table 1, text p. 59, Table 2, text p. 61, text p. 67</t>
  </si>
  <si>
    <t>sport only recorded data</t>
  </si>
  <si>
    <t>sum Ketchikan</t>
  </si>
  <si>
    <t>text p. 94</t>
  </si>
  <si>
    <t>?</t>
  </si>
  <si>
    <t>text p. 92-94</t>
  </si>
  <si>
    <t>text p. 93-95; Tab K2</t>
  </si>
  <si>
    <t>Ketchikan (creel + derby)</t>
  </si>
  <si>
    <t>recorded angler trips or days</t>
  </si>
  <si>
    <t>sport + sport-geared recorded data 1969 and prior</t>
  </si>
  <si>
    <t>Ketchikan area marine (derby effort and Bell island bottomfish catch (if any) included)</t>
  </si>
  <si>
    <t xml:space="preserve">fig 1, table 3, table 4, table 5 text </t>
  </si>
  <si>
    <t xml:space="preserve">GUSTAVUS </t>
  </si>
  <si>
    <t>HAINES</t>
  </si>
  <si>
    <t>CRAIG</t>
  </si>
  <si>
    <t>WRANGELL</t>
  </si>
  <si>
    <t>PETERSBERG</t>
  </si>
  <si>
    <t>SITKA</t>
  </si>
  <si>
    <t>KETCHIKAN</t>
  </si>
  <si>
    <t>sport + sport-geared recorded data 1968 and prior</t>
  </si>
  <si>
    <t>Table 1, Table 2, Table 3, text p.40</t>
  </si>
  <si>
    <t>small numbers</t>
  </si>
  <si>
    <t>Juneau marine sport and sport-geared commercial fleet (salmon expansion added derby</t>
  </si>
  <si>
    <t xml:space="preserve">Table 1, text  p38. </t>
  </si>
  <si>
    <t>occasional</t>
  </si>
  <si>
    <t>small segment of anglers fish for these exclusively</t>
  </si>
  <si>
    <t>1959-1963 Table 10 (1963)</t>
  </si>
  <si>
    <t>Juneau marine sport and sport-geared commercial fleet (plus derby</t>
  </si>
  <si>
    <t>text p. 61</t>
  </si>
  <si>
    <t>text p. 48</t>
  </si>
  <si>
    <t>Juneau marine sport and sport-geared commercial fleet (no derby estimates available)</t>
  </si>
  <si>
    <t>recheck boat days</t>
  </si>
  <si>
    <t>Ketchikan area marine (derby effort included)</t>
  </si>
  <si>
    <t xml:space="preserve">fig 1, table 3 </t>
  </si>
  <si>
    <t>expansion = stated estimate/stated record</t>
  </si>
  <si>
    <t xml:space="preserve">Table 3 1979 (derby) </t>
  </si>
  <si>
    <t>Table 3 (1979)</t>
  </si>
  <si>
    <t>Table 7 (1980)</t>
  </si>
  <si>
    <t>see stated expansion factor</t>
  </si>
  <si>
    <t>expansion based on average in other years</t>
  </si>
  <si>
    <t>expansion = stated estimate/stated record; correction for sport geared = sport/all</t>
  </si>
  <si>
    <t xml:space="preserve">no published account. Angler data taken from Table 2 in 1980 report; </t>
  </si>
  <si>
    <t>31203?</t>
  </si>
  <si>
    <t>nd = no data</t>
  </si>
  <si>
    <t>nr = not relevant</t>
  </si>
  <si>
    <t>nr</t>
  </si>
  <si>
    <t>no data for graphed numbers</t>
  </si>
  <si>
    <t>estimate includes sport-geared commercial</t>
  </si>
  <si>
    <t>1986, 1987 calc. angler-days = (angler-hours/assumed hours spent fishing)</t>
  </si>
  <si>
    <t>no published report available</t>
  </si>
  <si>
    <t>but see K2 for derby</t>
  </si>
  <si>
    <t>1960-1963 Table 3 (1963)</t>
  </si>
  <si>
    <t>Table 3 (1963) boats, salmon; Table 15 (1976) effort catch (comparison estimates)</t>
  </si>
  <si>
    <t>5/1-9/3 salmon harvest</t>
  </si>
  <si>
    <t>Table 7 (Table 3 1978)</t>
  </si>
  <si>
    <t>Table 8 (Table 3 1978)</t>
  </si>
  <si>
    <t>text p. 6, Table 3(1978)</t>
  </si>
  <si>
    <t>text (Table 3 1978)</t>
  </si>
  <si>
    <t>Golden North salmon derby (angler participants listed back to 1959 in Table 3 1978)</t>
  </si>
  <si>
    <t>Table 3 (1963) boats, salmon; Table 15 (1976) effort catch (comparison estimates 5/1-9/3)</t>
  </si>
  <si>
    <t>no published account. Angler data taken from Tables 15 and 8 in 1976 report; harvest from Table 15 in 1976 report (dates 5/1-9/3); derby from Table 3 (1978)</t>
  </si>
  <si>
    <t>no published account. Effort and harvest taken from Tables 15 in 1976 report (dates 5/1-9/3); derby from Table 3 (1978)</t>
  </si>
  <si>
    <t>no published report available derby only</t>
  </si>
  <si>
    <t>Table 6 (1980), Table 6 (1981) Comparative effort and catch 1960-1980; compares 5/1-9/3 every year</t>
  </si>
  <si>
    <t>summed from derby and creel (see J2 for detail-other types of estimates may be included)</t>
  </si>
  <si>
    <t>1964-1969 Table 1 (1969)</t>
  </si>
  <si>
    <t>summed from derby and creel (see J2 for detail-may be summed from stated numbers or there may be other types of estimates may be included)</t>
  </si>
  <si>
    <t>1986-1987 calc. angler-days = (angler-hours/assumed hours spent fishing)</t>
  </si>
  <si>
    <t xml:space="preserve">Notes: </t>
  </si>
  <si>
    <t>high</t>
  </si>
  <si>
    <t>confidence</t>
  </si>
  <si>
    <t>depends</t>
  </si>
  <si>
    <t>Breaks on graphs depict change in methods or presentation</t>
  </si>
  <si>
    <t>key to numbers in tabs</t>
  </si>
  <si>
    <t>ballpark</t>
  </si>
  <si>
    <t>moderately high</t>
  </si>
  <si>
    <t>see stated expansion</t>
  </si>
  <si>
    <t>JUNEAU</t>
  </si>
  <si>
    <t>estimate sport</t>
  </si>
  <si>
    <t>June 17-18</t>
  </si>
  <si>
    <t>June 24-25</t>
  </si>
  <si>
    <t>1965-1970 Table 10 (1970); Table 11 (1966)</t>
  </si>
  <si>
    <t>June 18-19</t>
  </si>
  <si>
    <t>June 26-27</t>
  </si>
  <si>
    <t>1965-1970 Table 10 (1970); Table 17 (1967)</t>
  </si>
  <si>
    <t>1965-1970 Table 10 (1970); Table 14 (1965)</t>
  </si>
  <si>
    <t>June 19-20</t>
  </si>
  <si>
    <t>1965-1970 Table 10 (1970); Text p. 21</t>
  </si>
  <si>
    <t>1969 and before: derby not included (no effort estimate [except 1964]; only 1 yr rockfish harvest; see Tab S2), creel estimates include sport-geared commercial and exclude derby. After 1969, estimates are all sport fish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</si>
</sst>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
  </numFmts>
  <fonts count="48" x14ac:knownFonts="1">
    <font>
      <sz val="11"/>
      <color theme="1"/>
      <name val="Calibri"/>
      <family val="2"/>
      <scheme val="minor"/>
    </font>
    <font>
      <u/>
      <sz val="11"/>
      <color theme="10"/>
      <name val="Calibri"/>
      <family val="2"/>
      <scheme val="minor"/>
    </font>
    <font>
      <sz val="11"/>
      <name val="Calibri"/>
      <family val="2"/>
      <scheme val="minor"/>
    </font>
    <font>
      <sz val="11"/>
      <color theme="4"/>
      <name val="Calibri"/>
      <family val="2"/>
      <scheme val="minor"/>
    </font>
    <font>
      <sz val="11"/>
      <color rgb="FFFF0000"/>
      <name val="Calibri"/>
      <family val="2"/>
      <scheme val="minor"/>
    </font>
    <font>
      <sz val="11"/>
      <color theme="0"/>
      <name val="Calibri"/>
      <family val="2"/>
      <scheme val="minor"/>
    </font>
    <font>
      <b/>
      <sz val="9"/>
      <color theme="1"/>
      <name val="Calibri"/>
      <family val="2"/>
      <scheme val="minor"/>
    </font>
    <font>
      <b/>
      <sz val="9"/>
      <name val="Calibri"/>
      <family val="2"/>
      <scheme val="minor"/>
    </font>
    <font>
      <sz val="9"/>
      <color theme="1"/>
      <name val="Calibri"/>
      <family val="2"/>
      <scheme val="minor"/>
    </font>
    <font>
      <sz val="9"/>
      <color theme="4"/>
      <name val="Calibri"/>
      <family val="2"/>
      <scheme val="minor"/>
    </font>
    <font>
      <sz val="9"/>
      <name val="Calibri"/>
      <family val="2"/>
      <scheme val="minor"/>
    </font>
    <font>
      <sz val="11"/>
      <color theme="5" tint="-0.249977111117893"/>
      <name val="Calibri"/>
      <family val="2"/>
      <scheme val="minor"/>
    </font>
    <font>
      <sz val="11"/>
      <color theme="5"/>
      <name val="Calibri"/>
      <family val="2"/>
      <scheme val="minor"/>
    </font>
    <font>
      <sz val="11"/>
      <color theme="9" tint="-0.249977111117893"/>
      <name val="Calibri"/>
      <family val="2"/>
      <scheme val="minor"/>
    </font>
    <font>
      <sz val="9"/>
      <color rgb="FFFF0000"/>
      <name val="Calibri"/>
      <family val="2"/>
      <scheme val="minor"/>
    </font>
    <font>
      <sz val="11"/>
      <color rgb="FFC00000"/>
      <name val="Calibri"/>
      <family val="2"/>
      <scheme val="minor"/>
    </font>
    <font>
      <sz val="11"/>
      <color rgb="FF0070C0"/>
      <name val="Calibri"/>
      <family val="2"/>
      <scheme val="minor"/>
    </font>
    <font>
      <sz val="9"/>
      <color theme="9" tint="-0.249977111117893"/>
      <name val="Calibri"/>
      <family val="2"/>
      <scheme val="minor"/>
    </font>
    <font>
      <b/>
      <sz val="9"/>
      <color theme="5"/>
      <name val="Calibri"/>
      <family val="2"/>
      <scheme val="minor"/>
    </font>
    <font>
      <sz val="10"/>
      <color theme="4"/>
      <name val="Calibri"/>
      <family val="2"/>
      <scheme val="minor"/>
    </font>
    <font>
      <sz val="10"/>
      <color rgb="FFFF0000"/>
      <name val="Calibri"/>
      <family val="2"/>
      <scheme val="minor"/>
    </font>
    <font>
      <sz val="10"/>
      <name val="Calibri"/>
      <family val="2"/>
      <scheme val="minor"/>
    </font>
    <font>
      <b/>
      <sz val="11"/>
      <color theme="1"/>
      <name val="Calibri"/>
      <family val="2"/>
      <scheme val="minor"/>
    </font>
    <font>
      <sz val="10"/>
      <color rgb="FF000000"/>
      <name val="Verdana"/>
      <family val="2"/>
    </font>
    <font>
      <sz val="10"/>
      <color theme="1"/>
      <name val="Calibri"/>
      <family val="2"/>
      <scheme val="minor"/>
    </font>
    <font>
      <b/>
      <sz val="10"/>
      <color theme="1"/>
      <name val="Calibri"/>
      <family val="2"/>
      <scheme val="minor"/>
    </font>
    <font>
      <u/>
      <sz val="10"/>
      <color theme="10"/>
      <name val="Calibri"/>
      <family val="2"/>
      <scheme val="minor"/>
    </font>
    <font>
      <sz val="10"/>
      <color theme="9" tint="-0.249977111117893"/>
      <name val="Calibri"/>
      <family val="2"/>
      <scheme val="minor"/>
    </font>
    <font>
      <sz val="10"/>
      <color theme="5"/>
      <name val="Calibri"/>
      <family val="2"/>
      <scheme val="minor"/>
    </font>
    <font>
      <sz val="10"/>
      <color theme="5" tint="-0.249977111117893"/>
      <name val="Calibri"/>
      <family val="2"/>
      <scheme val="minor"/>
    </font>
    <font>
      <sz val="10"/>
      <color rgb="FFC00000"/>
      <name val="Calibri"/>
      <family val="2"/>
      <scheme val="minor"/>
    </font>
    <font>
      <sz val="8"/>
      <name val="Calibri"/>
      <family val="2"/>
      <scheme val="minor"/>
    </font>
    <font>
      <sz val="11"/>
      <color theme="9"/>
      <name val="Calibri"/>
      <family val="2"/>
      <scheme val="minor"/>
    </font>
    <font>
      <sz val="11"/>
      <color rgb="FFB61AA0"/>
      <name val="Calibri"/>
      <family val="2"/>
      <scheme val="minor"/>
    </font>
    <font>
      <sz val="11"/>
      <color theme="5" tint="-0.499984740745262"/>
      <name val="Calibri"/>
      <family val="2"/>
      <scheme val="minor"/>
    </font>
    <font>
      <sz val="9"/>
      <color theme="5" tint="-0.499984740745262"/>
      <name val="Calibri"/>
      <family val="2"/>
      <scheme val="minor"/>
    </font>
    <font>
      <sz val="9"/>
      <color theme="9"/>
      <name val="Calibri"/>
      <family val="2"/>
      <scheme val="minor"/>
    </font>
    <font>
      <sz val="10"/>
      <color theme="9"/>
      <name val="Calibri"/>
      <family val="2"/>
      <scheme val="minor"/>
    </font>
    <font>
      <sz val="10"/>
      <color theme="4" tint="-0.249977111117893"/>
      <name val="Calibri"/>
      <family val="2"/>
      <scheme val="minor"/>
    </font>
    <font>
      <sz val="11"/>
      <color theme="6"/>
      <name val="Calibri"/>
      <family val="2"/>
      <scheme val="minor"/>
    </font>
    <font>
      <sz val="11"/>
      <color rgb="FFDB6FC9"/>
      <name val="Calibri"/>
      <family val="2"/>
      <scheme val="minor"/>
    </font>
    <font>
      <sz val="11"/>
      <color theme="8" tint="0.39997558519241921"/>
      <name val="Calibri"/>
      <family val="2"/>
      <scheme val="minor"/>
    </font>
    <font>
      <sz val="9"/>
      <color theme="8" tint="0.39997558519241921"/>
      <name val="Calibri"/>
      <family val="2"/>
      <scheme val="minor"/>
    </font>
    <font>
      <sz val="10"/>
      <color theme="8" tint="0.39997558519241921"/>
      <name val="Calibri"/>
      <family val="2"/>
      <scheme val="minor"/>
    </font>
    <font>
      <sz val="10"/>
      <color theme="8" tint="0.59999389629810485"/>
      <name val="Calibri"/>
      <family val="2"/>
      <scheme val="minor"/>
    </font>
    <font>
      <sz val="10"/>
      <color theme="8" tint="-0.249977111117893"/>
      <name val="Calibri"/>
      <family val="2"/>
      <scheme val="minor"/>
    </font>
    <font>
      <b/>
      <sz val="10"/>
      <name val="Calibri"/>
      <family val="2"/>
      <scheme val="minor"/>
    </font>
    <font>
      <sz val="10"/>
      <color theme="5" tint="-0.499984740745262"/>
      <name val="Calibri"/>
      <family val="2"/>
      <scheme val="minor"/>
    </font>
  </fonts>
  <fills count="17">
    <fill>
      <patternFill patternType="none"/>
    </fill>
    <fill>
      <patternFill patternType="gray125"/>
    </fill>
    <fill>
      <patternFill patternType="solid">
        <fgColor theme="7" tint="0.79998168889431442"/>
        <bgColor indexed="64"/>
      </patternFill>
    </fill>
    <fill>
      <patternFill patternType="solid">
        <fgColor theme="0" tint="-4.9989318521683403E-2"/>
        <bgColor indexed="64"/>
      </patternFill>
    </fill>
    <fill>
      <patternFill patternType="solid">
        <fgColor theme="5" tint="0.79998168889431442"/>
        <bgColor indexed="64"/>
      </patternFill>
    </fill>
    <fill>
      <patternFill patternType="solid">
        <fgColor theme="9" tint="0.79998168889431442"/>
        <bgColor indexed="64"/>
      </patternFill>
    </fill>
    <fill>
      <patternFill patternType="solid">
        <fgColor theme="0"/>
        <bgColor indexed="64"/>
      </patternFill>
    </fill>
    <fill>
      <patternFill patternType="solid">
        <fgColor rgb="FFFFFF00"/>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theme="8" tint="0.79998168889431442"/>
        <bgColor indexed="64"/>
      </patternFill>
    </fill>
    <fill>
      <patternFill patternType="solid">
        <fgColor theme="4" tint="0.59999389629810485"/>
        <bgColor indexed="64"/>
      </patternFill>
    </fill>
    <fill>
      <patternFill patternType="solid">
        <fgColor theme="2"/>
        <bgColor indexed="64"/>
      </patternFill>
    </fill>
    <fill>
      <patternFill patternType="solid">
        <fgColor theme="0" tint="-0.14999847407452621"/>
        <bgColor indexed="64"/>
      </patternFill>
    </fill>
    <fill>
      <patternFill patternType="solid">
        <fgColor theme="2" tint="-9.9978637043366805E-2"/>
        <bgColor indexed="64"/>
      </patternFill>
    </fill>
    <fill>
      <patternFill patternType="solid">
        <fgColor theme="6" tint="0.59999389629810485"/>
        <bgColor indexed="64"/>
      </patternFill>
    </fill>
    <fill>
      <patternFill patternType="solid">
        <fgColor theme="6" tint="0.79998168889431442"/>
        <bgColor indexed="64"/>
      </patternFill>
    </fill>
  </fills>
  <borders count="5">
    <border>
      <left/>
      <right/>
      <top/>
      <bottom/>
      <diagonal/>
    </border>
    <border>
      <left/>
      <right/>
      <top/>
      <bottom style="medium">
        <color indexed="64"/>
      </bottom>
      <diagonal/>
    </border>
    <border>
      <left/>
      <right/>
      <top/>
      <bottom style="thin">
        <color indexed="64"/>
      </bottom>
      <diagonal/>
    </border>
    <border>
      <left/>
      <right/>
      <top style="thin">
        <color indexed="64"/>
      </top>
      <bottom style="medium">
        <color indexed="64"/>
      </bottom>
      <diagonal/>
    </border>
    <border>
      <left/>
      <right/>
      <top style="thin">
        <color indexed="64"/>
      </top>
      <bottom style="thin">
        <color indexed="64"/>
      </bottom>
      <diagonal/>
    </border>
  </borders>
  <cellStyleXfs count="2">
    <xf numFmtId="0" fontId="0" fillId="0" borderId="0"/>
    <xf numFmtId="0" fontId="1" fillId="0" borderId="0" applyNumberFormat="0" applyFill="0" applyBorder="0" applyAlignment="0" applyProtection="0"/>
  </cellStyleXfs>
  <cellXfs count="576">
    <xf numFmtId="0" fontId="0" fillId="0" borderId="0" xfId="0"/>
    <xf numFmtId="14" fontId="0" fillId="0" borderId="0" xfId="0" applyNumberFormat="1"/>
    <xf numFmtId="0" fontId="0" fillId="2" borderId="0" xfId="0" applyFill="1"/>
    <xf numFmtId="0" fontId="1" fillId="0" borderId="0" xfId="1" applyFill="1"/>
    <xf numFmtId="0" fontId="1" fillId="0" borderId="0" xfId="1"/>
    <xf numFmtId="0" fontId="3" fillId="0" borderId="0" xfId="0" applyFont="1"/>
    <xf numFmtId="3" fontId="0" fillId="0" borderId="0" xfId="0" applyNumberFormat="1"/>
    <xf numFmtId="0" fontId="2" fillId="0" borderId="0" xfId="1" applyFont="1" applyFill="1"/>
    <xf numFmtId="3" fontId="3" fillId="0" borderId="0" xfId="0" applyNumberFormat="1" applyFont="1"/>
    <xf numFmtId="3" fontId="2" fillId="0" borderId="0" xfId="0" applyNumberFormat="1" applyFont="1"/>
    <xf numFmtId="164" fontId="3" fillId="0" borderId="0" xfId="0" applyNumberFormat="1" applyFont="1"/>
    <xf numFmtId="0" fontId="6" fillId="0" borderId="1" xfId="0" applyFont="1" applyBorder="1"/>
    <xf numFmtId="0" fontId="7" fillId="0" borderId="1" xfId="0" applyFont="1" applyBorder="1" applyAlignment="1">
      <alignment wrapText="1"/>
    </xf>
    <xf numFmtId="0" fontId="6" fillId="0" borderId="1" xfId="0" applyFont="1" applyBorder="1" applyAlignment="1">
      <alignment wrapText="1"/>
    </xf>
    <xf numFmtId="0" fontId="8" fillId="0" borderId="0" xfId="0" applyFont="1"/>
    <xf numFmtId="0" fontId="6" fillId="0" borderId="0" xfId="0" applyFont="1" applyAlignment="1">
      <alignment wrapText="1"/>
    </xf>
    <xf numFmtId="0" fontId="0" fillId="0" borderId="0" xfId="0" applyAlignment="1">
      <alignment horizontal="center"/>
    </xf>
    <xf numFmtId="0" fontId="6" fillId="0" borderId="1" xfId="0" applyFont="1" applyBorder="1" applyAlignment="1">
      <alignment horizontal="center" wrapText="1"/>
    </xf>
    <xf numFmtId="3" fontId="0" fillId="0" borderId="0" xfId="0" applyNumberFormat="1" applyAlignment="1">
      <alignment horizontal="right"/>
    </xf>
    <xf numFmtId="0" fontId="8" fillId="0" borderId="3" xfId="0" applyFont="1" applyBorder="1"/>
    <xf numFmtId="0" fontId="8" fillId="0" borderId="0" xfId="0" applyFont="1" applyAlignment="1">
      <alignment horizontal="right"/>
    </xf>
    <xf numFmtId="3" fontId="8" fillId="0" borderId="0" xfId="0" applyNumberFormat="1" applyFont="1" applyAlignment="1">
      <alignment horizontal="right"/>
    </xf>
    <xf numFmtId="3" fontId="9" fillId="0" borderId="0" xfId="0" applyNumberFormat="1" applyFont="1" applyAlignment="1">
      <alignment horizontal="left"/>
    </xf>
    <xf numFmtId="164" fontId="11" fillId="0" borderId="0" xfId="0" applyNumberFormat="1" applyFont="1"/>
    <xf numFmtId="165" fontId="9" fillId="0" borderId="0" xfId="0" applyNumberFormat="1" applyFont="1" applyAlignment="1">
      <alignment horizontal="left"/>
    </xf>
    <xf numFmtId="164" fontId="4" fillId="0" borderId="0" xfId="0" applyNumberFormat="1" applyFont="1"/>
    <xf numFmtId="3" fontId="4" fillId="0" borderId="0" xfId="0" applyNumberFormat="1" applyFont="1"/>
    <xf numFmtId="0" fontId="10" fillId="0" borderId="0" xfId="0" applyFont="1" applyAlignment="1">
      <alignment horizontal="right"/>
    </xf>
    <xf numFmtId="3" fontId="2" fillId="0" borderId="0" xfId="0" applyNumberFormat="1" applyFont="1" applyAlignment="1">
      <alignment horizontal="right"/>
    </xf>
    <xf numFmtId="0" fontId="0" fillId="0" borderId="2" xfId="0" applyBorder="1" applyAlignment="1">
      <alignment horizontal="center"/>
    </xf>
    <xf numFmtId="0" fontId="0" fillId="0" borderId="0" xfId="0" applyAlignment="1">
      <alignment horizontal="right"/>
    </xf>
    <xf numFmtId="0" fontId="9" fillId="2" borderId="1" xfId="0" applyFont="1" applyFill="1" applyBorder="1"/>
    <xf numFmtId="0" fontId="8" fillId="2" borderId="1" xfId="0" applyFont="1" applyFill="1" applyBorder="1" applyAlignment="1">
      <alignment horizontal="right"/>
    </xf>
    <xf numFmtId="0" fontId="8" fillId="0" borderId="1" xfId="0" applyFont="1" applyBorder="1" applyAlignment="1">
      <alignment horizontal="right"/>
    </xf>
    <xf numFmtId="9" fontId="8" fillId="0" borderId="1" xfId="0" applyNumberFormat="1" applyFont="1" applyBorder="1" applyAlignment="1">
      <alignment horizontal="right" wrapText="1"/>
    </xf>
    <xf numFmtId="3" fontId="8" fillId="2" borderId="1" xfId="0" applyNumberFormat="1" applyFont="1" applyFill="1" applyBorder="1" applyAlignment="1">
      <alignment horizontal="right"/>
    </xf>
    <xf numFmtId="3" fontId="8" fillId="0" borderId="1" xfId="0" applyNumberFormat="1" applyFont="1" applyBorder="1" applyAlignment="1">
      <alignment horizontal="right"/>
    </xf>
    <xf numFmtId="3" fontId="8" fillId="0" borderId="1" xfId="0" applyNumberFormat="1" applyFont="1" applyBorder="1" applyAlignment="1">
      <alignment horizontal="right" wrapText="1"/>
    </xf>
    <xf numFmtId="165" fontId="9" fillId="0" borderId="1" xfId="0" applyNumberFormat="1" applyFont="1" applyBorder="1" applyAlignment="1">
      <alignment horizontal="left"/>
    </xf>
    <xf numFmtId="3" fontId="9" fillId="0" borderId="1" xfId="0" applyNumberFormat="1" applyFont="1" applyBorder="1" applyAlignment="1">
      <alignment horizontal="left"/>
    </xf>
    <xf numFmtId="3" fontId="9" fillId="0" borderId="1" xfId="0" applyNumberFormat="1" applyFont="1" applyBorder="1"/>
    <xf numFmtId="3" fontId="10" fillId="2" borderId="1" xfId="0" applyNumberFormat="1" applyFont="1" applyFill="1" applyBorder="1" applyAlignment="1">
      <alignment horizontal="center" wrapText="1"/>
    </xf>
    <xf numFmtId="3" fontId="8" fillId="2" borderId="1" xfId="0" applyNumberFormat="1" applyFont="1" applyFill="1" applyBorder="1" applyAlignment="1">
      <alignment horizontal="left"/>
    </xf>
    <xf numFmtId="3" fontId="10" fillId="2" borderId="1" xfId="0" applyNumberFormat="1" applyFont="1" applyFill="1" applyBorder="1" applyAlignment="1">
      <alignment horizontal="left"/>
    </xf>
    <xf numFmtId="0" fontId="2" fillId="0" borderId="0" xfId="1" applyFont="1"/>
    <xf numFmtId="0" fontId="1" fillId="3" borderId="0" xfId="1" applyFill="1"/>
    <xf numFmtId="0" fontId="0" fillId="3" borderId="0" xfId="0" applyFill="1"/>
    <xf numFmtId="0" fontId="2" fillId="3" borderId="0" xfId="1" applyFont="1" applyFill="1"/>
    <xf numFmtId="0" fontId="0" fillId="4" borderId="0" xfId="0" applyFill="1"/>
    <xf numFmtId="0" fontId="6" fillId="4" borderId="0" xfId="0" applyFont="1" applyFill="1" applyAlignment="1">
      <alignment wrapText="1"/>
    </xf>
    <xf numFmtId="0" fontId="6" fillId="4" borderId="0" xfId="0" applyFont="1" applyFill="1" applyAlignment="1">
      <alignment horizontal="center" wrapText="1"/>
    </xf>
    <xf numFmtId="0" fontId="8" fillId="4" borderId="0" xfId="0" applyFont="1" applyFill="1"/>
    <xf numFmtId="0" fontId="8" fillId="4" borderId="0" xfId="0" applyFont="1" applyFill="1" applyAlignment="1">
      <alignment horizontal="right"/>
    </xf>
    <xf numFmtId="3" fontId="8" fillId="4" borderId="0" xfId="0" applyNumberFormat="1" applyFont="1" applyFill="1" applyAlignment="1">
      <alignment horizontal="right"/>
    </xf>
    <xf numFmtId="165" fontId="9" fillId="4" borderId="0" xfId="0" applyNumberFormat="1" applyFont="1" applyFill="1" applyAlignment="1">
      <alignment horizontal="left"/>
    </xf>
    <xf numFmtId="3" fontId="9" fillId="4" borderId="0" xfId="0" applyNumberFormat="1" applyFont="1" applyFill="1" applyAlignment="1">
      <alignment horizontal="left"/>
    </xf>
    <xf numFmtId="0" fontId="10" fillId="4" borderId="0" xfId="0" applyFont="1" applyFill="1" applyAlignment="1">
      <alignment horizontal="right"/>
    </xf>
    <xf numFmtId="0" fontId="12" fillId="4" borderId="0" xfId="1" applyFont="1" applyFill="1"/>
    <xf numFmtId="0" fontId="3" fillId="4" borderId="0" xfId="0" applyFont="1" applyFill="1"/>
    <xf numFmtId="0" fontId="11" fillId="0" borderId="0" xfId="0" applyFont="1"/>
    <xf numFmtId="0" fontId="4" fillId="0" borderId="0" xfId="0" applyFont="1"/>
    <xf numFmtId="0" fontId="13" fillId="0" borderId="0" xfId="0" applyFont="1"/>
    <xf numFmtId="3" fontId="13" fillId="0" borderId="0" xfId="0" applyNumberFormat="1" applyFont="1" applyAlignment="1">
      <alignment horizontal="right"/>
    </xf>
    <xf numFmtId="3" fontId="10" fillId="0" borderId="0" xfId="0" applyNumberFormat="1" applyFont="1" applyAlignment="1">
      <alignment horizontal="right"/>
    </xf>
    <xf numFmtId="3" fontId="0" fillId="3" borderId="0" xfId="0" applyNumberFormat="1" applyFill="1"/>
    <xf numFmtId="3" fontId="3" fillId="3" borderId="0" xfId="0" applyNumberFormat="1" applyFont="1" applyFill="1"/>
    <xf numFmtId="0" fontId="0" fillId="5" borderId="3" xfId="0" applyFill="1" applyBorder="1"/>
    <xf numFmtId="9" fontId="8" fillId="0" borderId="0" xfId="0" applyNumberFormat="1" applyFont="1" applyAlignment="1">
      <alignment horizontal="right" wrapText="1"/>
    </xf>
    <xf numFmtId="3" fontId="8" fillId="0" borderId="0" xfId="0" applyNumberFormat="1" applyFont="1" applyAlignment="1">
      <alignment horizontal="right" wrapText="1"/>
    </xf>
    <xf numFmtId="3" fontId="9" fillId="0" borderId="0" xfId="0" applyNumberFormat="1" applyFont="1"/>
    <xf numFmtId="3" fontId="10" fillId="0" borderId="0" xfId="0" applyNumberFormat="1" applyFont="1" applyAlignment="1">
      <alignment horizontal="right" wrapText="1"/>
    </xf>
    <xf numFmtId="3" fontId="10" fillId="2" borderId="0" xfId="0" applyNumberFormat="1" applyFont="1" applyFill="1" applyAlignment="1">
      <alignment horizontal="left"/>
    </xf>
    <xf numFmtId="0" fontId="0" fillId="3" borderId="0" xfId="0" applyFill="1" applyAlignment="1">
      <alignment horizontal="center"/>
    </xf>
    <xf numFmtId="14" fontId="0" fillId="3" borderId="0" xfId="0" applyNumberFormat="1" applyFill="1"/>
    <xf numFmtId="0" fontId="3" fillId="3" borderId="0" xfId="0" applyFont="1" applyFill="1"/>
    <xf numFmtId="0" fontId="8" fillId="3" borderId="0" xfId="0" applyFont="1" applyFill="1" applyAlignment="1">
      <alignment horizontal="right"/>
    </xf>
    <xf numFmtId="3" fontId="0" fillId="3" borderId="0" xfId="0" applyNumberFormat="1" applyFill="1" applyAlignment="1">
      <alignment horizontal="right"/>
    </xf>
    <xf numFmtId="164" fontId="0" fillId="3" borderId="0" xfId="0" applyNumberFormat="1" applyFill="1"/>
    <xf numFmtId="3" fontId="2" fillId="3" borderId="0" xfId="0" applyNumberFormat="1" applyFont="1" applyFill="1"/>
    <xf numFmtId="164" fontId="2" fillId="3" borderId="0" xfId="0" applyNumberFormat="1" applyFont="1" applyFill="1"/>
    <xf numFmtId="0" fontId="0" fillId="6" borderId="0" xfId="0" applyFill="1"/>
    <xf numFmtId="0" fontId="2" fillId="0" borderId="0" xfId="0" applyFont="1"/>
    <xf numFmtId="0" fontId="0" fillId="6" borderId="0" xfId="0" applyFill="1" applyAlignment="1">
      <alignment horizontal="center"/>
    </xf>
    <xf numFmtId="0" fontId="0" fillId="0" borderId="2" xfId="0" applyBorder="1"/>
    <xf numFmtId="3" fontId="10" fillId="2" borderId="1" xfId="0" applyNumberFormat="1" applyFont="1" applyFill="1" applyBorder="1" applyAlignment="1">
      <alignment horizontal="right" wrapText="1"/>
    </xf>
    <xf numFmtId="3" fontId="15" fillId="0" borderId="0" xfId="0" applyNumberFormat="1" applyFont="1" applyAlignment="1">
      <alignment horizontal="right"/>
    </xf>
    <xf numFmtId="3" fontId="8" fillId="2" borderId="1" xfId="0" applyNumberFormat="1" applyFont="1" applyFill="1" applyBorder="1" applyAlignment="1">
      <alignment horizontal="right" wrapText="1"/>
    </xf>
    <xf numFmtId="3" fontId="2" fillId="3" borderId="0" xfId="0" applyNumberFormat="1" applyFont="1" applyFill="1" applyAlignment="1">
      <alignment horizontal="right"/>
    </xf>
    <xf numFmtId="3" fontId="10" fillId="3" borderId="0" xfId="0" applyNumberFormat="1" applyFont="1" applyFill="1" applyAlignment="1">
      <alignment horizontal="right" wrapText="1"/>
    </xf>
    <xf numFmtId="3" fontId="9" fillId="3" borderId="0" xfId="0" applyNumberFormat="1" applyFont="1" applyFill="1" applyAlignment="1">
      <alignment horizontal="left"/>
    </xf>
    <xf numFmtId="3" fontId="9" fillId="3" borderId="0" xfId="0" applyNumberFormat="1" applyFont="1" applyFill="1"/>
    <xf numFmtId="3" fontId="8" fillId="3" borderId="0" xfId="0" applyNumberFormat="1" applyFont="1" applyFill="1" applyAlignment="1">
      <alignment horizontal="right"/>
    </xf>
    <xf numFmtId="3" fontId="8" fillId="3" borderId="0" xfId="0" applyNumberFormat="1" applyFont="1" applyFill="1" applyAlignment="1">
      <alignment horizontal="right" wrapText="1"/>
    </xf>
    <xf numFmtId="9" fontId="8" fillId="3" borderId="0" xfId="0" applyNumberFormat="1" applyFont="1" applyFill="1" applyAlignment="1">
      <alignment horizontal="right" wrapText="1"/>
    </xf>
    <xf numFmtId="3" fontId="10" fillId="3" borderId="0" xfId="0" applyNumberFormat="1" applyFont="1" applyFill="1" applyAlignment="1">
      <alignment horizontal="left"/>
    </xf>
    <xf numFmtId="0" fontId="8" fillId="3" borderId="0" xfId="0" applyFont="1" applyFill="1"/>
    <xf numFmtId="3" fontId="3" fillId="0" borderId="0" xfId="0" applyNumberFormat="1" applyFont="1" applyAlignment="1">
      <alignment horizontal="right"/>
    </xf>
    <xf numFmtId="3" fontId="8" fillId="2" borderId="1" xfId="0" applyNumberFormat="1" applyFont="1" applyFill="1" applyBorder="1" applyAlignment="1">
      <alignment horizontal="left" wrapText="1"/>
    </xf>
    <xf numFmtId="0" fontId="1" fillId="6" borderId="0" xfId="1" applyFill="1"/>
    <xf numFmtId="3" fontId="2" fillId="3" borderId="0" xfId="0" applyNumberFormat="1" applyFont="1" applyFill="1" applyAlignment="1">
      <alignment horizontal="right" wrapText="1"/>
    </xf>
    <xf numFmtId="3" fontId="2" fillId="0" borderId="0" xfId="0" applyNumberFormat="1" applyFont="1" applyAlignment="1">
      <alignment horizontal="right" wrapText="1"/>
    </xf>
    <xf numFmtId="3" fontId="8" fillId="2" borderId="3" xfId="0" applyNumberFormat="1" applyFont="1" applyFill="1" applyBorder="1"/>
    <xf numFmtId="14" fontId="0" fillId="0" borderId="0" xfId="0" applyNumberFormat="1" applyAlignment="1">
      <alignment horizontal="left"/>
    </xf>
    <xf numFmtId="3" fontId="16" fillId="0" borderId="0" xfId="0" applyNumberFormat="1" applyFont="1"/>
    <xf numFmtId="0" fontId="0" fillId="5" borderId="0" xfId="0" applyFill="1"/>
    <xf numFmtId="0" fontId="8" fillId="2" borderId="0" xfId="0" applyFont="1" applyFill="1" applyAlignment="1">
      <alignment horizontal="right"/>
    </xf>
    <xf numFmtId="3" fontId="8" fillId="2" borderId="0" xfId="0" applyNumberFormat="1" applyFont="1" applyFill="1" applyAlignment="1">
      <alignment horizontal="right"/>
    </xf>
    <xf numFmtId="3" fontId="13" fillId="0" borderId="0" xfId="0" applyNumberFormat="1" applyFont="1"/>
    <xf numFmtId="164" fontId="2" fillId="0" borderId="0" xfId="0" applyNumberFormat="1" applyFont="1"/>
    <xf numFmtId="164" fontId="12" fillId="0" borderId="0" xfId="0" applyNumberFormat="1" applyFont="1"/>
    <xf numFmtId="0" fontId="0" fillId="5" borderId="3" xfId="0" applyFill="1" applyBorder="1" applyAlignment="1">
      <alignment wrapText="1"/>
    </xf>
    <xf numFmtId="0" fontId="2" fillId="5" borderId="3" xfId="0" applyFont="1" applyFill="1" applyBorder="1" applyAlignment="1">
      <alignment wrapText="1"/>
    </xf>
    <xf numFmtId="0" fontId="18" fillId="4" borderId="0" xfId="0" applyFont="1" applyFill="1"/>
    <xf numFmtId="3" fontId="3" fillId="5" borderId="0" xfId="0" applyNumberFormat="1" applyFont="1" applyFill="1"/>
    <xf numFmtId="3" fontId="0" fillId="5" borderId="0" xfId="0" applyNumberFormat="1" applyFill="1" applyAlignment="1">
      <alignment horizontal="right"/>
    </xf>
    <xf numFmtId="3" fontId="0" fillId="5" borderId="0" xfId="0" applyNumberFormat="1" applyFill="1"/>
    <xf numFmtId="3" fontId="10" fillId="0" borderId="0" xfId="0" applyNumberFormat="1" applyFont="1" applyAlignment="1">
      <alignment horizontal="center" wrapText="1"/>
    </xf>
    <xf numFmtId="3" fontId="10" fillId="2" borderId="3" xfId="0" applyNumberFormat="1" applyFont="1" applyFill="1" applyBorder="1" applyAlignment="1">
      <alignment horizontal="center" wrapText="1"/>
    </xf>
    <xf numFmtId="3" fontId="19" fillId="0" borderId="0" xfId="0" applyNumberFormat="1" applyFont="1" applyAlignment="1">
      <alignment horizontal="left"/>
    </xf>
    <xf numFmtId="0" fontId="10" fillId="0" borderId="1" xfId="0" applyFont="1" applyBorder="1" applyAlignment="1">
      <alignment wrapText="1"/>
    </xf>
    <xf numFmtId="3" fontId="10" fillId="0" borderId="0" xfId="0" applyNumberFormat="1" applyFont="1" applyAlignment="1">
      <alignment horizontal="left"/>
    </xf>
    <xf numFmtId="3" fontId="8" fillId="3" borderId="0" xfId="0" applyNumberFormat="1" applyFont="1" applyFill="1" applyAlignment="1">
      <alignment horizontal="left"/>
    </xf>
    <xf numFmtId="3" fontId="21" fillId="3" borderId="0" xfId="0" applyNumberFormat="1" applyFont="1" applyFill="1" applyAlignment="1">
      <alignment horizontal="right" wrapText="1"/>
    </xf>
    <xf numFmtId="2" fontId="20" fillId="3" borderId="0" xfId="0" applyNumberFormat="1" applyFont="1" applyFill="1" applyAlignment="1">
      <alignment horizontal="right"/>
    </xf>
    <xf numFmtId="3" fontId="4" fillId="3" borderId="0" xfId="0" applyNumberFormat="1" applyFont="1" applyFill="1"/>
    <xf numFmtId="3" fontId="20" fillId="3" borderId="0" xfId="0" applyNumberFormat="1" applyFont="1" applyFill="1" applyAlignment="1">
      <alignment horizontal="right"/>
    </xf>
    <xf numFmtId="0" fontId="22" fillId="0" borderId="0" xfId="0" applyFont="1"/>
    <xf numFmtId="0" fontId="2" fillId="2" borderId="0" xfId="1" applyFont="1" applyFill="1"/>
    <xf numFmtId="0" fontId="0" fillId="7" borderId="0" xfId="0" applyFill="1"/>
    <xf numFmtId="0" fontId="23" fillId="0" borderId="0" xfId="0" applyFont="1"/>
    <xf numFmtId="0" fontId="1" fillId="8" borderId="0" xfId="1" applyFill="1"/>
    <xf numFmtId="0" fontId="0" fillId="8" borderId="0" xfId="0" applyFill="1"/>
    <xf numFmtId="0" fontId="1" fillId="9" borderId="0" xfId="1" applyFill="1"/>
    <xf numFmtId="0" fontId="0" fillId="9" borderId="0" xfId="0" applyFill="1"/>
    <xf numFmtId="0" fontId="1" fillId="4" borderId="0" xfId="1" applyFill="1"/>
    <xf numFmtId="3" fontId="10" fillId="3" borderId="0" xfId="0" applyNumberFormat="1" applyFont="1" applyFill="1" applyAlignment="1">
      <alignment horizontal="center" wrapText="1"/>
    </xf>
    <xf numFmtId="3" fontId="8" fillId="3" borderId="0" xfId="0" applyNumberFormat="1" applyFont="1" applyFill="1" applyAlignment="1">
      <alignment horizontal="left" wrapText="1"/>
    </xf>
    <xf numFmtId="3" fontId="24" fillId="3" borderId="0" xfId="0" applyNumberFormat="1" applyFont="1" applyFill="1" applyAlignment="1">
      <alignment horizontal="right"/>
    </xf>
    <xf numFmtId="0" fontId="25" fillId="0" borderId="0" xfId="0" applyFont="1" applyAlignment="1">
      <alignment wrapText="1"/>
    </xf>
    <xf numFmtId="0" fontId="24" fillId="0" borderId="0" xfId="0" applyFont="1"/>
    <xf numFmtId="0" fontId="24" fillId="0" borderId="0" xfId="0" applyFont="1" applyAlignment="1">
      <alignment horizontal="right"/>
    </xf>
    <xf numFmtId="9" fontId="24" fillId="0" borderId="0" xfId="0" applyNumberFormat="1" applyFont="1" applyAlignment="1">
      <alignment horizontal="right" wrapText="1"/>
    </xf>
    <xf numFmtId="3" fontId="24" fillId="0" borderId="0" xfId="0" applyNumberFormat="1" applyFont="1" applyAlignment="1">
      <alignment horizontal="right"/>
    </xf>
    <xf numFmtId="3" fontId="24" fillId="0" borderId="0" xfId="0" applyNumberFormat="1" applyFont="1" applyAlignment="1">
      <alignment horizontal="right" wrapText="1"/>
    </xf>
    <xf numFmtId="165" fontId="19" fillId="0" borderId="0" xfId="0" applyNumberFormat="1" applyFont="1" applyAlignment="1">
      <alignment horizontal="left"/>
    </xf>
    <xf numFmtId="3" fontId="19" fillId="0" borderId="0" xfId="0" applyNumberFormat="1" applyFont="1"/>
    <xf numFmtId="0" fontId="26" fillId="0" borderId="0" xfId="1" applyFont="1" applyFill="1"/>
    <xf numFmtId="0" fontId="24" fillId="0" borderId="0" xfId="0" applyFont="1" applyAlignment="1">
      <alignment horizontal="center"/>
    </xf>
    <xf numFmtId="14" fontId="24" fillId="0" borderId="0" xfId="0" applyNumberFormat="1" applyFont="1"/>
    <xf numFmtId="0" fontId="19" fillId="0" borderId="0" xfId="0" applyFont="1"/>
    <xf numFmtId="3" fontId="21" fillId="0" borderId="0" xfId="0" applyNumberFormat="1" applyFont="1" applyAlignment="1">
      <alignment horizontal="right"/>
    </xf>
    <xf numFmtId="3" fontId="24" fillId="0" borderId="0" xfId="0" applyNumberFormat="1" applyFont="1"/>
    <xf numFmtId="164" fontId="19" fillId="0" borderId="0" xfId="0" applyNumberFormat="1" applyFont="1"/>
    <xf numFmtId="0" fontId="21" fillId="0" borderId="0" xfId="0" applyFont="1" applyAlignment="1">
      <alignment horizontal="right"/>
    </xf>
    <xf numFmtId="3" fontId="21" fillId="0" borderId="0" xfId="0" applyNumberFormat="1" applyFont="1"/>
    <xf numFmtId="0" fontId="21" fillId="2" borderId="0" xfId="1" applyFont="1" applyFill="1"/>
    <xf numFmtId="3" fontId="27" fillId="0" borderId="0" xfId="0" applyNumberFormat="1" applyFont="1" applyAlignment="1">
      <alignment horizontal="right"/>
    </xf>
    <xf numFmtId="3" fontId="27" fillId="0" borderId="0" xfId="0" applyNumberFormat="1" applyFont="1"/>
    <xf numFmtId="3" fontId="20" fillId="0" borderId="0" xfId="0" applyNumberFormat="1" applyFont="1" applyAlignment="1">
      <alignment horizontal="right"/>
    </xf>
    <xf numFmtId="3" fontId="20" fillId="0" borderId="0" xfId="0" applyNumberFormat="1" applyFont="1"/>
    <xf numFmtId="0" fontId="26" fillId="6" borderId="0" xfId="1" applyFont="1" applyFill="1"/>
    <xf numFmtId="0" fontId="24" fillId="6" borderId="0" xfId="0" applyFont="1" applyFill="1"/>
    <xf numFmtId="0" fontId="26" fillId="0" borderId="0" xfId="1" applyFont="1"/>
    <xf numFmtId="0" fontId="28" fillId="4" borderId="0" xfId="1" applyFont="1" applyFill="1"/>
    <xf numFmtId="0" fontId="24" fillId="4" borderId="0" xfId="0" applyFont="1" applyFill="1"/>
    <xf numFmtId="0" fontId="25" fillId="4" borderId="0" xfId="0" applyFont="1" applyFill="1" applyAlignment="1">
      <alignment wrapText="1"/>
    </xf>
    <xf numFmtId="0" fontId="25" fillId="4" borderId="0" xfId="0" applyFont="1" applyFill="1" applyAlignment="1">
      <alignment horizontal="center" wrapText="1"/>
    </xf>
    <xf numFmtId="0" fontId="19" fillId="4" borderId="0" xfId="0" applyFont="1" applyFill="1"/>
    <xf numFmtId="0" fontId="24" fillId="4" borderId="0" xfId="0" applyFont="1" applyFill="1" applyAlignment="1">
      <alignment horizontal="right"/>
    </xf>
    <xf numFmtId="3" fontId="24" fillId="4" borderId="0" xfId="0" applyNumberFormat="1" applyFont="1" applyFill="1" applyAlignment="1">
      <alignment horizontal="right"/>
    </xf>
    <xf numFmtId="165" fontId="19" fillId="4" borderId="0" xfId="0" applyNumberFormat="1" applyFont="1" applyFill="1" applyAlignment="1">
      <alignment horizontal="left"/>
    </xf>
    <xf numFmtId="3" fontId="19" fillId="4" borderId="0" xfId="0" applyNumberFormat="1" applyFont="1" applyFill="1" applyAlignment="1">
      <alignment horizontal="left"/>
    </xf>
    <xf numFmtId="0" fontId="21" fillId="4" borderId="0" xfId="0" applyFont="1" applyFill="1" applyAlignment="1">
      <alignment horizontal="right"/>
    </xf>
    <xf numFmtId="0" fontId="24" fillId="6" borderId="0" xfId="0" applyFont="1" applyFill="1" applyAlignment="1">
      <alignment horizontal="center"/>
    </xf>
    <xf numFmtId="164" fontId="20" fillId="0" borderId="0" xfId="0" applyNumberFormat="1" applyFont="1"/>
    <xf numFmtId="0" fontId="21" fillId="0" borderId="0" xfId="1" applyFont="1" applyFill="1"/>
    <xf numFmtId="3" fontId="19" fillId="0" borderId="0" xfId="0" applyNumberFormat="1" applyFont="1" applyAlignment="1">
      <alignment horizontal="right"/>
    </xf>
    <xf numFmtId="164" fontId="29" fillId="0" borderId="0" xfId="0" applyNumberFormat="1" applyFont="1"/>
    <xf numFmtId="3" fontId="21" fillId="0" borderId="0" xfId="0" applyNumberFormat="1" applyFont="1" applyAlignment="1">
      <alignment horizontal="center" wrapText="1"/>
    </xf>
    <xf numFmtId="3" fontId="21" fillId="0" borderId="0" xfId="0" applyNumberFormat="1" applyFont="1" applyAlignment="1">
      <alignment horizontal="right" wrapText="1"/>
    </xf>
    <xf numFmtId="3" fontId="24" fillId="0" borderId="0" xfId="0" applyNumberFormat="1" applyFont="1" applyAlignment="1">
      <alignment horizontal="left"/>
    </xf>
    <xf numFmtId="0" fontId="25" fillId="0" borderId="0" xfId="0" applyFont="1"/>
    <xf numFmtId="0" fontId="25" fillId="0" borderId="0" xfId="0" applyFont="1" applyAlignment="1">
      <alignment horizontal="center" wrapText="1"/>
    </xf>
    <xf numFmtId="3" fontId="30" fillId="0" borderId="0" xfId="0" applyNumberFormat="1" applyFont="1" applyAlignment="1">
      <alignment horizontal="right"/>
    </xf>
    <xf numFmtId="0" fontId="19" fillId="5" borderId="0" xfId="0" applyFont="1" applyFill="1"/>
    <xf numFmtId="3" fontId="24" fillId="7" borderId="0" xfId="0" applyNumberFormat="1" applyFont="1" applyFill="1" applyAlignment="1">
      <alignment horizontal="right"/>
    </xf>
    <xf numFmtId="3" fontId="21" fillId="7" borderId="0" xfId="0" applyNumberFormat="1" applyFont="1" applyFill="1" applyAlignment="1">
      <alignment horizontal="right"/>
    </xf>
    <xf numFmtId="3" fontId="24" fillId="7" borderId="0" xfId="0" applyNumberFormat="1" applyFont="1" applyFill="1"/>
    <xf numFmtId="3" fontId="21" fillId="7" borderId="0" xfId="0" applyNumberFormat="1" applyFont="1" applyFill="1"/>
    <xf numFmtId="164" fontId="21" fillId="0" borderId="0" xfId="0" applyNumberFormat="1" applyFont="1"/>
    <xf numFmtId="3" fontId="8" fillId="0" borderId="1" xfId="0" applyNumberFormat="1" applyFont="1" applyBorder="1" applyAlignment="1">
      <alignment horizontal="left" wrapText="1"/>
    </xf>
    <xf numFmtId="0" fontId="14" fillId="0" borderId="1" xfId="0" applyFont="1" applyBorder="1" applyAlignment="1">
      <alignment wrapText="1"/>
    </xf>
    <xf numFmtId="3" fontId="4" fillId="0" borderId="0" xfId="0" applyNumberFormat="1" applyFont="1" applyAlignment="1">
      <alignment horizontal="right"/>
    </xf>
    <xf numFmtId="0" fontId="6" fillId="0" borderId="0" xfId="0" applyFont="1"/>
    <xf numFmtId="0" fontId="9" fillId="2" borderId="0" xfId="0" applyFont="1" applyFill="1"/>
    <xf numFmtId="0" fontId="14" fillId="0" borderId="0" xfId="0" applyFont="1" applyAlignment="1">
      <alignment wrapText="1"/>
    </xf>
    <xf numFmtId="0" fontId="2" fillId="5" borderId="0" xfId="0" applyFont="1" applyFill="1" applyAlignment="1">
      <alignment wrapText="1"/>
    </xf>
    <xf numFmtId="0" fontId="0" fillId="5" borderId="0" xfId="0" applyFill="1" applyAlignment="1">
      <alignment wrapText="1"/>
    </xf>
    <xf numFmtId="3" fontId="10" fillId="2" borderId="0" xfId="0" applyNumberFormat="1" applyFont="1" applyFill="1" applyAlignment="1">
      <alignment horizontal="center" wrapText="1"/>
    </xf>
    <xf numFmtId="3" fontId="8" fillId="2" borderId="0" xfId="0" applyNumberFormat="1" applyFont="1" applyFill="1" applyAlignment="1">
      <alignment horizontal="right" wrapText="1"/>
    </xf>
    <xf numFmtId="3" fontId="10" fillId="2" borderId="0" xfId="0" applyNumberFormat="1" applyFont="1" applyFill="1" applyAlignment="1">
      <alignment horizontal="right" wrapText="1"/>
    </xf>
    <xf numFmtId="3" fontId="8" fillId="2" borderId="0" xfId="0" applyNumberFormat="1" applyFont="1" applyFill="1" applyAlignment="1">
      <alignment horizontal="left"/>
    </xf>
    <xf numFmtId="3" fontId="8" fillId="2" borderId="0" xfId="0" applyNumberFormat="1" applyFont="1" applyFill="1" applyAlignment="1">
      <alignment horizontal="left" wrapText="1"/>
    </xf>
    <xf numFmtId="3" fontId="8" fillId="2" borderId="0" xfId="0" applyNumberFormat="1" applyFont="1" applyFill="1"/>
    <xf numFmtId="0" fontId="21" fillId="5" borderId="0" xfId="0" applyFont="1" applyFill="1" applyAlignment="1">
      <alignment horizontal="right"/>
    </xf>
    <xf numFmtId="0" fontId="24" fillId="4" borderId="0" xfId="0" applyFont="1" applyFill="1" applyAlignment="1">
      <alignment horizontal="center"/>
    </xf>
    <xf numFmtId="0" fontId="2" fillId="0" borderId="0" xfId="1" applyFont="1" applyAlignment="1">
      <alignment horizontal="center"/>
    </xf>
    <xf numFmtId="14" fontId="0" fillId="3" borderId="0" xfId="0" applyNumberFormat="1" applyFill="1" applyAlignment="1">
      <alignment horizontal="left"/>
    </xf>
    <xf numFmtId="1" fontId="3" fillId="3" borderId="0" xfId="0" applyNumberFormat="1" applyFont="1" applyFill="1"/>
    <xf numFmtId="3" fontId="3" fillId="3" borderId="0" xfId="0" applyNumberFormat="1" applyFont="1" applyFill="1" applyAlignment="1">
      <alignment horizontal="right"/>
    </xf>
    <xf numFmtId="0" fontId="10" fillId="5" borderId="1" xfId="0" applyFont="1" applyFill="1" applyBorder="1" applyAlignment="1">
      <alignment wrapText="1"/>
    </xf>
    <xf numFmtId="0" fontId="2" fillId="3" borderId="0" xfId="0" applyFont="1" applyFill="1"/>
    <xf numFmtId="0" fontId="24" fillId="0" borderId="0" xfId="0" applyFont="1" applyAlignment="1">
      <alignment wrapText="1"/>
    </xf>
    <xf numFmtId="0" fontId="8" fillId="5" borderId="3" xfId="0" applyFont="1" applyFill="1" applyBorder="1" applyAlignment="1">
      <alignment wrapText="1"/>
    </xf>
    <xf numFmtId="0" fontId="10" fillId="5" borderId="3" xfId="0" applyFont="1" applyFill="1" applyBorder="1" applyAlignment="1">
      <alignment wrapText="1"/>
    </xf>
    <xf numFmtId="3" fontId="8" fillId="0" borderId="0" xfId="0" applyNumberFormat="1" applyFont="1"/>
    <xf numFmtId="0" fontId="10" fillId="0" borderId="0" xfId="0" applyFont="1" applyAlignment="1">
      <alignment wrapText="1"/>
    </xf>
    <xf numFmtId="0" fontId="6" fillId="3" borderId="0" xfId="0" applyFont="1" applyFill="1"/>
    <xf numFmtId="0" fontId="10" fillId="3" borderId="0" xfId="0" applyFont="1" applyFill="1" applyAlignment="1">
      <alignment wrapText="1"/>
    </xf>
    <xf numFmtId="0" fontId="0" fillId="3" borderId="0" xfId="0" applyFill="1" applyAlignment="1">
      <alignment horizontal="center" wrapText="1"/>
    </xf>
    <xf numFmtId="3" fontId="32" fillId="0" borderId="0" xfId="0" applyNumberFormat="1" applyFont="1" applyAlignment="1">
      <alignment horizontal="right"/>
    </xf>
    <xf numFmtId="3" fontId="32" fillId="0" borderId="0" xfId="0" applyNumberFormat="1" applyFont="1"/>
    <xf numFmtId="0" fontId="8" fillId="5" borderId="0" xfId="0" applyFont="1" applyFill="1"/>
    <xf numFmtId="0" fontId="3" fillId="5" borderId="0" xfId="0" applyFont="1" applyFill="1"/>
    <xf numFmtId="3" fontId="8" fillId="0" borderId="0" xfId="0" applyNumberFormat="1" applyFont="1" applyAlignment="1">
      <alignment horizontal="left"/>
    </xf>
    <xf numFmtId="0" fontId="2" fillId="4" borderId="0" xfId="0" applyFont="1" applyFill="1"/>
    <xf numFmtId="0" fontId="2" fillId="4" borderId="1" xfId="0" applyFont="1" applyFill="1" applyBorder="1" applyAlignment="1">
      <alignment wrapText="1"/>
    </xf>
    <xf numFmtId="0" fontId="33" fillId="0" borderId="0" xfId="0" applyFont="1"/>
    <xf numFmtId="165" fontId="9" fillId="3" borderId="0" xfId="0" applyNumberFormat="1" applyFont="1" applyFill="1" applyAlignment="1">
      <alignment horizontal="left"/>
    </xf>
    <xf numFmtId="3" fontId="21" fillId="3" borderId="0" xfId="0" applyNumberFormat="1" applyFont="1" applyFill="1"/>
    <xf numFmtId="3" fontId="19" fillId="3" borderId="0" xfId="0" applyNumberFormat="1" applyFont="1" applyFill="1"/>
    <xf numFmtId="3" fontId="24" fillId="3" borderId="0" xfId="0" applyNumberFormat="1" applyFont="1" applyFill="1"/>
    <xf numFmtId="2" fontId="21" fillId="3" borderId="0" xfId="0" applyNumberFormat="1" applyFont="1" applyFill="1" applyAlignment="1">
      <alignment horizontal="right"/>
    </xf>
    <xf numFmtId="3" fontId="8" fillId="0" borderId="1" xfId="0" applyNumberFormat="1" applyFont="1" applyBorder="1" applyAlignment="1">
      <alignment horizontal="left"/>
    </xf>
    <xf numFmtId="0" fontId="9" fillId="0" borderId="0" xfId="0" applyFont="1"/>
    <xf numFmtId="0" fontId="2" fillId="5" borderId="0" xfId="0" applyFont="1" applyFill="1"/>
    <xf numFmtId="0" fontId="8" fillId="0" borderId="3" xfId="0" applyFont="1" applyBorder="1" applyAlignment="1">
      <alignment wrapText="1"/>
    </xf>
    <xf numFmtId="0" fontId="4" fillId="5" borderId="0" xfId="0" applyFont="1" applyFill="1"/>
    <xf numFmtId="3" fontId="2" fillId="5" borderId="0" xfId="0" applyNumberFormat="1" applyFont="1" applyFill="1"/>
    <xf numFmtId="3" fontId="24" fillId="5" borderId="0" xfId="0" applyNumberFormat="1" applyFont="1" applyFill="1"/>
    <xf numFmtId="0" fontId="2" fillId="5" borderId="0" xfId="0" applyFont="1" applyFill="1" applyAlignment="1">
      <alignment horizontal="right"/>
    </xf>
    <xf numFmtId="0" fontId="9" fillId="0" borderId="2" xfId="0" applyFont="1" applyBorder="1" applyAlignment="1">
      <alignment horizontal="left"/>
    </xf>
    <xf numFmtId="0" fontId="34" fillId="0" borderId="0" xfId="0" applyFont="1"/>
    <xf numFmtId="0" fontId="35" fillId="0" borderId="0" xfId="0" applyFont="1"/>
    <xf numFmtId="14" fontId="0" fillId="0" borderId="0" xfId="0" applyNumberFormat="1" applyAlignment="1">
      <alignment horizontal="right"/>
    </xf>
    <xf numFmtId="3" fontId="0" fillId="0" borderId="0" xfId="0" applyNumberFormat="1" applyAlignment="1">
      <alignment horizontal="center"/>
    </xf>
    <xf numFmtId="0" fontId="4" fillId="4" borderId="0" xfId="0" applyFont="1" applyFill="1"/>
    <xf numFmtId="3" fontId="10" fillId="5" borderId="0" xfId="0" applyNumberFormat="1" applyFont="1" applyFill="1"/>
    <xf numFmtId="3" fontId="8" fillId="5" borderId="0" xfId="0" applyNumberFormat="1" applyFont="1" applyFill="1"/>
    <xf numFmtId="0" fontId="14" fillId="0" borderId="0" xfId="0" applyFont="1"/>
    <xf numFmtId="0" fontId="0" fillId="0" borderId="2" xfId="0" applyBorder="1" applyAlignment="1">
      <alignment horizontal="left"/>
    </xf>
    <xf numFmtId="2" fontId="0" fillId="0" borderId="0" xfId="0" applyNumberFormat="1"/>
    <xf numFmtId="0" fontId="26" fillId="7" borderId="0" xfId="1" applyFont="1" applyFill="1"/>
    <xf numFmtId="0" fontId="24" fillId="7" borderId="0" xfId="0" applyFont="1" applyFill="1"/>
    <xf numFmtId="0" fontId="21" fillId="7" borderId="0" xfId="1" applyFont="1" applyFill="1"/>
    <xf numFmtId="0" fontId="24" fillId="7" borderId="0" xfId="0" applyFont="1" applyFill="1" applyAlignment="1">
      <alignment horizontal="center"/>
    </xf>
    <xf numFmtId="0" fontId="21" fillId="7" borderId="0" xfId="0" applyFont="1" applyFill="1"/>
    <xf numFmtId="0" fontId="8" fillId="7" borderId="0" xfId="0" applyFont="1" applyFill="1"/>
    <xf numFmtId="0" fontId="9" fillId="5" borderId="0" xfId="0" applyFont="1" applyFill="1"/>
    <xf numFmtId="0" fontId="36" fillId="0" borderId="0" xfId="0" applyFont="1"/>
    <xf numFmtId="0" fontId="37" fillId="0" borderId="0" xfId="0" applyFont="1"/>
    <xf numFmtId="3" fontId="37" fillId="0" borderId="0" xfId="0" applyNumberFormat="1" applyFont="1"/>
    <xf numFmtId="0" fontId="10" fillId="5" borderId="0" xfId="0" applyFont="1" applyFill="1" applyAlignment="1">
      <alignment wrapText="1"/>
    </xf>
    <xf numFmtId="0" fontId="2" fillId="4" borderId="0" xfId="0" applyFont="1" applyFill="1" applyAlignment="1">
      <alignment wrapText="1"/>
    </xf>
    <xf numFmtId="14" fontId="21" fillId="0" borderId="0" xfId="0" applyNumberFormat="1" applyFont="1"/>
    <xf numFmtId="0" fontId="24" fillId="5" borderId="0" xfId="0" applyFont="1" applyFill="1" applyAlignment="1">
      <alignment horizontal="right"/>
    </xf>
    <xf numFmtId="0" fontId="21" fillId="5" borderId="0" xfId="0" applyFont="1" applyFill="1"/>
    <xf numFmtId="0" fontId="8" fillId="0" borderId="0" xfId="0" applyFont="1" applyAlignment="1">
      <alignment wrapText="1"/>
    </xf>
    <xf numFmtId="0" fontId="8" fillId="5" borderId="1" xfId="0" applyFont="1" applyFill="1" applyBorder="1" applyAlignment="1">
      <alignment wrapText="1"/>
    </xf>
    <xf numFmtId="0" fontId="8" fillId="0" borderId="0" xfId="0" applyFont="1" applyAlignment="1">
      <alignment horizontal="center" wrapText="1"/>
    </xf>
    <xf numFmtId="0" fontId="14" fillId="5" borderId="0" xfId="0" applyFont="1" applyFill="1" applyAlignment="1">
      <alignment wrapText="1"/>
    </xf>
    <xf numFmtId="0" fontId="0" fillId="3" borderId="0" xfId="0" applyFill="1" applyAlignment="1">
      <alignment wrapText="1"/>
    </xf>
    <xf numFmtId="0" fontId="2" fillId="3" borderId="0" xfId="0" applyFont="1" applyFill="1" applyAlignment="1">
      <alignment wrapText="1"/>
    </xf>
    <xf numFmtId="0" fontId="0" fillId="3" borderId="0" xfId="0" applyFill="1" applyAlignment="1">
      <alignment horizontal="right" wrapText="1"/>
    </xf>
    <xf numFmtId="0" fontId="24" fillId="0" borderId="3" xfId="0" applyFont="1" applyBorder="1"/>
    <xf numFmtId="0" fontId="24" fillId="3" borderId="0" xfId="0" applyFont="1" applyFill="1"/>
    <xf numFmtId="14" fontId="24" fillId="3" borderId="0" xfId="0" applyNumberFormat="1" applyFont="1" applyFill="1"/>
    <xf numFmtId="3" fontId="0" fillId="0" borderId="2" xfId="0" applyNumberFormat="1" applyBorder="1" applyAlignment="1">
      <alignment horizontal="center"/>
    </xf>
    <xf numFmtId="3" fontId="8" fillId="0" borderId="0" xfId="0" applyNumberFormat="1" applyFont="1" applyAlignment="1">
      <alignment horizontal="left" wrapText="1"/>
    </xf>
    <xf numFmtId="0" fontId="7" fillId="4" borderId="0" xfId="0" applyFont="1" applyFill="1"/>
    <xf numFmtId="0" fontId="2" fillId="4" borderId="0" xfId="1" applyFont="1" applyFill="1"/>
    <xf numFmtId="0" fontId="2" fillId="4" borderId="0" xfId="0" applyFont="1" applyFill="1" applyAlignment="1">
      <alignment horizontal="center"/>
    </xf>
    <xf numFmtId="14" fontId="21" fillId="4" borderId="0" xfId="0" applyNumberFormat="1" applyFont="1" applyFill="1"/>
    <xf numFmtId="0" fontId="10" fillId="4" borderId="0" xfId="0" applyFont="1" applyFill="1"/>
    <xf numFmtId="0" fontId="10" fillId="4" borderId="0" xfId="0" applyFont="1" applyFill="1" applyAlignment="1">
      <alignment wrapText="1"/>
    </xf>
    <xf numFmtId="3" fontId="2" fillId="4" borderId="0" xfId="0" applyNumberFormat="1" applyFont="1" applyFill="1" applyAlignment="1">
      <alignment wrapText="1"/>
    </xf>
    <xf numFmtId="3" fontId="10" fillId="4" borderId="0" xfId="0" applyNumberFormat="1" applyFont="1" applyFill="1" applyAlignment="1">
      <alignment horizontal="center" wrapText="1"/>
    </xf>
    <xf numFmtId="3" fontId="10" fillId="4" borderId="0" xfId="0" applyNumberFormat="1" applyFont="1" applyFill="1" applyAlignment="1">
      <alignment horizontal="right"/>
    </xf>
    <xf numFmtId="3" fontId="10" fillId="4" borderId="0" xfId="0" applyNumberFormat="1" applyFont="1" applyFill="1" applyAlignment="1">
      <alignment horizontal="right" wrapText="1"/>
    </xf>
    <xf numFmtId="9" fontId="10" fillId="4" borderId="0" xfId="0" applyNumberFormat="1" applyFont="1" applyFill="1" applyAlignment="1">
      <alignment horizontal="right" wrapText="1"/>
    </xf>
    <xf numFmtId="165" fontId="10" fillId="4" borderId="0" xfId="0" applyNumberFormat="1" applyFont="1" applyFill="1" applyAlignment="1">
      <alignment horizontal="left"/>
    </xf>
    <xf numFmtId="3" fontId="10" fillId="4" borderId="0" xfId="0" applyNumberFormat="1" applyFont="1" applyFill="1" applyAlignment="1">
      <alignment horizontal="left"/>
    </xf>
    <xf numFmtId="3" fontId="10" fillId="4" borderId="0" xfId="0" applyNumberFormat="1" applyFont="1" applyFill="1"/>
    <xf numFmtId="3" fontId="10" fillId="4" borderId="0" xfId="0" applyNumberFormat="1" applyFont="1" applyFill="1" applyAlignment="1">
      <alignment horizontal="left" wrapText="1"/>
    </xf>
    <xf numFmtId="2" fontId="2" fillId="4" borderId="0" xfId="0" applyNumberFormat="1" applyFont="1" applyFill="1" applyAlignment="1">
      <alignment wrapText="1"/>
    </xf>
    <xf numFmtId="3" fontId="27" fillId="0" borderId="0" xfId="0" applyNumberFormat="1" applyFont="1" applyAlignment="1">
      <alignment horizontal="right" wrapText="1"/>
    </xf>
    <xf numFmtId="0" fontId="0" fillId="0" borderId="0" xfId="0" applyAlignment="1">
      <alignment horizontal="center" wrapText="1"/>
    </xf>
    <xf numFmtId="0" fontId="0" fillId="0" borderId="0" xfId="0" applyAlignment="1">
      <alignment wrapText="1"/>
    </xf>
    <xf numFmtId="0" fontId="2" fillId="0" borderId="0" xfId="0" applyFont="1" applyAlignment="1">
      <alignment wrapText="1"/>
    </xf>
    <xf numFmtId="0" fontId="0" fillId="0" borderId="0" xfId="0" applyAlignment="1">
      <alignment horizontal="right" wrapText="1"/>
    </xf>
    <xf numFmtId="0" fontId="26" fillId="3" borderId="0" xfId="1" applyFont="1" applyFill="1"/>
    <xf numFmtId="0" fontId="8" fillId="10" borderId="1" xfId="0" applyFont="1" applyFill="1" applyBorder="1" applyAlignment="1">
      <alignment wrapText="1"/>
    </xf>
    <xf numFmtId="0" fontId="19" fillId="10" borderId="0" xfId="0" applyFont="1" applyFill="1"/>
    <xf numFmtId="0" fontId="21" fillId="10" borderId="0" xfId="0" applyFont="1" applyFill="1"/>
    <xf numFmtId="3" fontId="24" fillId="10" borderId="0" xfId="0" applyNumberFormat="1" applyFont="1" applyFill="1"/>
    <xf numFmtId="0" fontId="21" fillId="10" borderId="0" xfId="0" applyFont="1" applyFill="1" applyAlignment="1">
      <alignment horizontal="right"/>
    </xf>
    <xf numFmtId="0" fontId="24" fillId="5" borderId="3" xfId="0" applyFont="1" applyFill="1" applyBorder="1" applyAlignment="1">
      <alignment wrapText="1"/>
    </xf>
    <xf numFmtId="3" fontId="24" fillId="5" borderId="3" xfId="0" applyNumberFormat="1" applyFont="1" applyFill="1" applyBorder="1" applyAlignment="1">
      <alignment wrapText="1"/>
    </xf>
    <xf numFmtId="3" fontId="21" fillId="5" borderId="3" xfId="0" applyNumberFormat="1" applyFont="1" applyFill="1" applyBorder="1" applyAlignment="1">
      <alignment wrapText="1"/>
    </xf>
    <xf numFmtId="0" fontId="0" fillId="5" borderId="0" xfId="0" applyFill="1" applyAlignment="1">
      <alignment horizontal="right"/>
    </xf>
    <xf numFmtId="3" fontId="2" fillId="5" borderId="0" xfId="0" applyNumberFormat="1" applyFont="1" applyFill="1" applyAlignment="1">
      <alignment horizontal="right"/>
    </xf>
    <xf numFmtId="3" fontId="13" fillId="0" borderId="0" xfId="0" applyNumberFormat="1" applyFont="1" applyAlignment="1">
      <alignment horizontal="right" wrapText="1"/>
    </xf>
    <xf numFmtId="0" fontId="23" fillId="3" borderId="0" xfId="0" applyFont="1" applyFill="1"/>
    <xf numFmtId="0" fontId="14" fillId="3" borderId="0" xfId="0" applyFont="1" applyFill="1"/>
    <xf numFmtId="0" fontId="9" fillId="3" borderId="0" xfId="0" applyFont="1" applyFill="1"/>
    <xf numFmtId="0" fontId="2" fillId="3" borderId="0" xfId="0" applyFont="1" applyFill="1" applyAlignment="1">
      <alignment horizontal="right"/>
    </xf>
    <xf numFmtId="0" fontId="13" fillId="5" borderId="0" xfId="0" applyFont="1" applyFill="1"/>
    <xf numFmtId="3" fontId="27" fillId="5" borderId="0" xfId="0" applyNumberFormat="1" applyFont="1" applyFill="1"/>
    <xf numFmtId="0" fontId="21" fillId="4" borderId="0" xfId="1" applyFont="1" applyFill="1"/>
    <xf numFmtId="14" fontId="24" fillId="4" borderId="0" xfId="0" applyNumberFormat="1" applyFont="1" applyFill="1"/>
    <xf numFmtId="3" fontId="24" fillId="4" borderId="0" xfId="0" applyNumberFormat="1" applyFont="1" applyFill="1"/>
    <xf numFmtId="3" fontId="19" fillId="4" borderId="0" xfId="0" applyNumberFormat="1" applyFont="1" applyFill="1"/>
    <xf numFmtId="3" fontId="21" fillId="4" borderId="0" xfId="0" applyNumberFormat="1" applyFont="1" applyFill="1" applyAlignment="1">
      <alignment horizontal="right"/>
    </xf>
    <xf numFmtId="164" fontId="29" fillId="4" borderId="0" xfId="0" applyNumberFormat="1" applyFont="1" applyFill="1"/>
    <xf numFmtId="3" fontId="21" fillId="4" borderId="0" xfId="0" applyNumberFormat="1" applyFont="1" applyFill="1"/>
    <xf numFmtId="0" fontId="0" fillId="4" borderId="0" xfId="0" applyFill="1" applyAlignment="1">
      <alignment horizontal="center"/>
    </xf>
    <xf numFmtId="14" fontId="0" fillId="4" borderId="0" xfId="0" applyNumberFormat="1" applyFill="1"/>
    <xf numFmtId="14" fontId="0" fillId="4" borderId="0" xfId="0" applyNumberFormat="1" applyFill="1" applyAlignment="1">
      <alignment horizontal="left"/>
    </xf>
    <xf numFmtId="3" fontId="2" fillId="4" borderId="0" xfId="0" applyNumberFormat="1" applyFont="1" applyFill="1"/>
    <xf numFmtId="3" fontId="0" fillId="4" borderId="0" xfId="0" applyNumberFormat="1" applyFill="1" applyAlignment="1">
      <alignment horizontal="right"/>
    </xf>
    <xf numFmtId="3" fontId="0" fillId="4" borderId="0" xfId="0" applyNumberFormat="1" applyFill="1"/>
    <xf numFmtId="3" fontId="3" fillId="4" borderId="0" xfId="0" applyNumberFormat="1" applyFont="1" applyFill="1"/>
    <xf numFmtId="3" fontId="2" fillId="4" borderId="0" xfId="0" applyNumberFormat="1" applyFont="1" applyFill="1" applyAlignment="1">
      <alignment horizontal="right"/>
    </xf>
    <xf numFmtId="164" fontId="11" fillId="4" borderId="0" xfId="0" applyNumberFormat="1" applyFont="1" applyFill="1"/>
    <xf numFmtId="3" fontId="16" fillId="4" borderId="0" xfId="0" applyNumberFormat="1" applyFont="1" applyFill="1"/>
    <xf numFmtId="0" fontId="0" fillId="4" borderId="0" xfId="0" applyFill="1" applyAlignment="1">
      <alignment horizontal="right"/>
    </xf>
    <xf numFmtId="0" fontId="2" fillId="4" borderId="0" xfId="0" applyFont="1" applyFill="1" applyAlignment="1">
      <alignment horizontal="right"/>
    </xf>
    <xf numFmtId="3" fontId="4" fillId="4" borderId="0" xfId="0" applyNumberFormat="1" applyFont="1" applyFill="1"/>
    <xf numFmtId="164" fontId="3" fillId="4" borderId="0" xfId="0" applyNumberFormat="1" applyFont="1" applyFill="1"/>
    <xf numFmtId="164" fontId="12" fillId="4" borderId="0" xfId="0" applyNumberFormat="1" applyFont="1" applyFill="1"/>
    <xf numFmtId="3" fontId="4" fillId="4" borderId="0" xfId="0" applyNumberFormat="1" applyFont="1" applyFill="1" applyAlignment="1">
      <alignment horizontal="right"/>
    </xf>
    <xf numFmtId="3" fontId="8" fillId="4" borderId="0" xfId="0" applyNumberFormat="1" applyFont="1" applyFill="1"/>
    <xf numFmtId="3" fontId="27" fillId="5" borderId="0" xfId="0" applyNumberFormat="1" applyFont="1" applyFill="1" applyAlignment="1">
      <alignment horizontal="right"/>
    </xf>
    <xf numFmtId="0" fontId="0" fillId="5" borderId="0" xfId="0" applyFill="1" applyAlignment="1">
      <alignment horizontal="right" wrapText="1"/>
    </xf>
    <xf numFmtId="0" fontId="7" fillId="3" borderId="0" xfId="0" applyFont="1" applyFill="1" applyAlignment="1">
      <alignment wrapText="1"/>
    </xf>
    <xf numFmtId="1" fontId="2" fillId="10" borderId="0" xfId="0" applyNumberFormat="1" applyFont="1" applyFill="1" applyAlignment="1">
      <alignment horizontal="right" wrapText="1"/>
    </xf>
    <xf numFmtId="0" fontId="0" fillId="10" borderId="0" xfId="0" applyFill="1" applyAlignment="1">
      <alignment horizontal="right" wrapText="1"/>
    </xf>
    <xf numFmtId="0" fontId="8" fillId="11" borderId="1" xfId="0" applyFont="1" applyFill="1" applyBorder="1" applyAlignment="1">
      <alignment wrapText="1"/>
    </xf>
    <xf numFmtId="0" fontId="9" fillId="10" borderId="0" xfId="0" applyFont="1" applyFill="1"/>
    <xf numFmtId="0" fontId="24" fillId="10" borderId="0" xfId="0" applyFont="1" applyFill="1" applyAlignment="1">
      <alignment horizontal="right"/>
    </xf>
    <xf numFmtId="0" fontId="0" fillId="0" borderId="0" xfId="0" applyAlignment="1">
      <alignment horizontal="left"/>
    </xf>
    <xf numFmtId="3" fontId="24" fillId="10" borderId="0" xfId="0" applyNumberFormat="1" applyFont="1" applyFill="1" applyAlignment="1">
      <alignment horizontal="right"/>
    </xf>
    <xf numFmtId="3" fontId="2" fillId="10" borderId="0" xfId="0" applyNumberFormat="1" applyFont="1" applyFill="1" applyAlignment="1">
      <alignment horizontal="right"/>
    </xf>
    <xf numFmtId="0" fontId="21" fillId="0" borderId="0" xfId="0" applyFont="1"/>
    <xf numFmtId="3" fontId="21" fillId="10" borderId="0" xfId="0" applyNumberFormat="1" applyFont="1" applyFill="1" applyAlignment="1">
      <alignment horizontal="right"/>
    </xf>
    <xf numFmtId="0" fontId="21" fillId="11" borderId="0" xfId="0" applyFont="1" applyFill="1" applyAlignment="1">
      <alignment horizontal="right"/>
    </xf>
    <xf numFmtId="3" fontId="10" fillId="10" borderId="0" xfId="0" applyNumberFormat="1" applyFont="1" applyFill="1" applyAlignment="1">
      <alignment horizontal="right" wrapText="1"/>
    </xf>
    <xf numFmtId="0" fontId="2" fillId="0" borderId="0" xfId="0" applyFont="1" applyAlignment="1">
      <alignment horizontal="right"/>
    </xf>
    <xf numFmtId="1" fontId="2" fillId="11" borderId="0" xfId="0" applyNumberFormat="1" applyFont="1" applyFill="1" applyAlignment="1">
      <alignment horizontal="right" wrapText="1"/>
    </xf>
    <xf numFmtId="3" fontId="27" fillId="10" borderId="0" xfId="0" applyNumberFormat="1" applyFont="1" applyFill="1" applyAlignment="1">
      <alignment horizontal="right"/>
    </xf>
    <xf numFmtId="3" fontId="27" fillId="10" borderId="0" xfId="0" applyNumberFormat="1" applyFont="1" applyFill="1" applyAlignment="1">
      <alignment horizontal="right" wrapText="1"/>
    </xf>
    <xf numFmtId="3" fontId="20" fillId="10" borderId="0" xfId="0" applyNumberFormat="1" applyFont="1" applyFill="1" applyAlignment="1">
      <alignment horizontal="right"/>
    </xf>
    <xf numFmtId="3" fontId="20" fillId="10" borderId="0" xfId="0" applyNumberFormat="1" applyFont="1" applyFill="1"/>
    <xf numFmtId="3" fontId="0" fillId="10" borderId="0" xfId="0" applyNumberFormat="1" applyFill="1"/>
    <xf numFmtId="3" fontId="4" fillId="10" borderId="0" xfId="0" applyNumberFormat="1" applyFont="1" applyFill="1" applyAlignment="1">
      <alignment horizontal="right"/>
    </xf>
    <xf numFmtId="3" fontId="4" fillId="10" borderId="0" xfId="0" applyNumberFormat="1" applyFont="1" applyFill="1"/>
    <xf numFmtId="3" fontId="2" fillId="5" borderId="0" xfId="0" applyNumberFormat="1" applyFont="1" applyFill="1" applyAlignment="1">
      <alignment horizontal="right" wrapText="1"/>
    </xf>
    <xf numFmtId="0" fontId="0" fillId="11" borderId="0" xfId="0" applyFill="1" applyAlignment="1">
      <alignment horizontal="right" wrapText="1"/>
    </xf>
    <xf numFmtId="1" fontId="13" fillId="5" borderId="0" xfId="0" applyNumberFormat="1" applyFont="1" applyFill="1" applyAlignment="1">
      <alignment wrapText="1"/>
    </xf>
    <xf numFmtId="1" fontId="13" fillId="5" borderId="0" xfId="0" applyNumberFormat="1" applyFont="1" applyFill="1" applyAlignment="1">
      <alignment horizontal="right" wrapText="1"/>
    </xf>
    <xf numFmtId="3" fontId="4" fillId="5" borderId="0" xfId="0" applyNumberFormat="1" applyFont="1" applyFill="1" applyAlignment="1">
      <alignment horizontal="right"/>
    </xf>
    <xf numFmtId="0" fontId="8" fillId="10" borderId="0" xfId="0" applyFont="1" applyFill="1" applyAlignment="1">
      <alignment horizontal="right"/>
    </xf>
    <xf numFmtId="3" fontId="24" fillId="5" borderId="0" xfId="0" applyNumberFormat="1" applyFont="1" applyFill="1" applyAlignment="1">
      <alignment horizontal="right"/>
    </xf>
    <xf numFmtId="3" fontId="21" fillId="5" borderId="0" xfId="0" applyNumberFormat="1" applyFont="1" applyFill="1" applyAlignment="1">
      <alignment horizontal="right"/>
    </xf>
    <xf numFmtId="1" fontId="14" fillId="0" borderId="0" xfId="0" applyNumberFormat="1" applyFont="1"/>
    <xf numFmtId="1" fontId="20" fillId="0" borderId="0" xfId="0" applyNumberFormat="1" applyFont="1"/>
    <xf numFmtId="0" fontId="38" fillId="10" borderId="0" xfId="0" applyFont="1" applyFill="1"/>
    <xf numFmtId="0" fontId="9" fillId="4" borderId="0" xfId="0" applyFont="1" applyFill="1"/>
    <xf numFmtId="9" fontId="8" fillId="4" borderId="0" xfId="0" applyNumberFormat="1" applyFont="1" applyFill="1" applyAlignment="1">
      <alignment horizontal="right" wrapText="1"/>
    </xf>
    <xf numFmtId="3" fontId="8" fillId="4" borderId="0" xfId="0" applyNumberFormat="1" applyFont="1" applyFill="1" applyAlignment="1">
      <alignment horizontal="right" wrapText="1"/>
    </xf>
    <xf numFmtId="3" fontId="9" fillId="4" borderId="0" xfId="0" applyNumberFormat="1" applyFont="1" applyFill="1"/>
    <xf numFmtId="3" fontId="8" fillId="4" borderId="0" xfId="0" applyNumberFormat="1" applyFont="1" applyFill="1" applyAlignment="1">
      <alignment horizontal="left"/>
    </xf>
    <xf numFmtId="3" fontId="8" fillId="4" borderId="0" xfId="0" applyNumberFormat="1" applyFont="1" applyFill="1" applyAlignment="1">
      <alignment horizontal="left" wrapText="1"/>
    </xf>
    <xf numFmtId="3" fontId="20" fillId="10" borderId="0" xfId="0" applyNumberFormat="1" applyFont="1" applyFill="1" applyAlignment="1">
      <alignment horizontal="right" wrapText="1"/>
    </xf>
    <xf numFmtId="3" fontId="10" fillId="11" borderId="0" xfId="0" applyNumberFormat="1" applyFont="1" applyFill="1" applyAlignment="1">
      <alignment wrapText="1"/>
    </xf>
    <xf numFmtId="0" fontId="24" fillId="0" borderId="0" xfId="0" applyFont="1" applyAlignment="1">
      <alignment horizontal="left"/>
    </xf>
    <xf numFmtId="0" fontId="27" fillId="5" borderId="0" xfId="0" applyFont="1" applyFill="1" applyAlignment="1">
      <alignment horizontal="right"/>
    </xf>
    <xf numFmtId="0" fontId="39" fillId="0" borderId="0" xfId="0" applyFont="1"/>
    <xf numFmtId="0" fontId="39" fillId="0" borderId="0" xfId="0" applyFont="1" applyAlignment="1">
      <alignment horizontal="center"/>
    </xf>
    <xf numFmtId="3" fontId="39" fillId="0" borderId="0" xfId="0" applyNumberFormat="1" applyFont="1"/>
    <xf numFmtId="1" fontId="20" fillId="10" borderId="0" xfId="0" applyNumberFormat="1" applyFont="1" applyFill="1"/>
    <xf numFmtId="1" fontId="0" fillId="10" borderId="0" xfId="0" applyNumberFormat="1" applyFill="1" applyAlignment="1">
      <alignment horizontal="right" wrapText="1"/>
    </xf>
    <xf numFmtId="0" fontId="7" fillId="0" borderId="0" xfId="0" applyFont="1" applyAlignment="1">
      <alignment wrapText="1"/>
    </xf>
    <xf numFmtId="0" fontId="6" fillId="0" borderId="0" xfId="0" applyFont="1" applyAlignment="1">
      <alignment horizontal="center" wrapText="1"/>
    </xf>
    <xf numFmtId="0" fontId="8" fillId="10" borderId="0" xfId="0" applyFont="1" applyFill="1" applyAlignment="1">
      <alignment wrapText="1"/>
    </xf>
    <xf numFmtId="0" fontId="8" fillId="11" borderId="0" xfId="0" applyFont="1" applyFill="1" applyAlignment="1">
      <alignment wrapText="1"/>
    </xf>
    <xf numFmtId="0" fontId="10" fillId="4" borderId="1" xfId="0" applyFont="1" applyFill="1" applyBorder="1" applyAlignment="1">
      <alignment wrapText="1"/>
    </xf>
    <xf numFmtId="0" fontId="10" fillId="3" borderId="0" xfId="0" applyFont="1" applyFill="1"/>
    <xf numFmtId="0" fontId="3" fillId="12" borderId="0" xfId="0" applyFont="1" applyFill="1"/>
    <xf numFmtId="0" fontId="3" fillId="3" borderId="0" xfId="0" applyFont="1" applyFill="1" applyAlignment="1">
      <alignment horizontal="right" wrapText="1"/>
    </xf>
    <xf numFmtId="0" fontId="10" fillId="0" borderId="0" xfId="0" applyFont="1"/>
    <xf numFmtId="0" fontId="3" fillId="0" borderId="0" xfId="0" applyFont="1" applyAlignment="1">
      <alignment horizontal="right" wrapText="1"/>
    </xf>
    <xf numFmtId="0" fontId="13" fillId="0" borderId="0" xfId="0" applyFont="1" applyAlignment="1">
      <alignment horizontal="right" wrapText="1"/>
    </xf>
    <xf numFmtId="164" fontId="3" fillId="3" borderId="0" xfId="0" applyNumberFormat="1" applyFont="1" applyFill="1"/>
    <xf numFmtId="165" fontId="20" fillId="3" borderId="0" xfId="0" applyNumberFormat="1" applyFont="1" applyFill="1" applyAlignment="1">
      <alignment horizontal="right"/>
    </xf>
    <xf numFmtId="3" fontId="20" fillId="3" borderId="0" xfId="0" applyNumberFormat="1" applyFont="1" applyFill="1" applyAlignment="1">
      <alignment horizontal="right" wrapText="1"/>
    </xf>
    <xf numFmtId="3" fontId="27" fillId="10" borderId="0" xfId="0" applyNumberFormat="1" applyFont="1" applyFill="1"/>
    <xf numFmtId="3" fontId="21" fillId="10" borderId="0" xfId="0" applyNumberFormat="1" applyFont="1" applyFill="1"/>
    <xf numFmtId="3" fontId="19" fillId="10" borderId="0" xfId="0" applyNumberFormat="1" applyFont="1" applyFill="1" applyAlignment="1">
      <alignment horizontal="right"/>
    </xf>
    <xf numFmtId="3" fontId="19" fillId="10" borderId="0" xfId="0" applyNumberFormat="1" applyFont="1" applyFill="1"/>
    <xf numFmtId="3" fontId="19" fillId="10" borderId="0" xfId="0" applyNumberFormat="1" applyFont="1" applyFill="1" applyAlignment="1">
      <alignment horizontal="right" wrapText="1"/>
    </xf>
    <xf numFmtId="0" fontId="40" fillId="0" borderId="0" xfId="0" applyFont="1"/>
    <xf numFmtId="0" fontId="41" fillId="0" borderId="0" xfId="0" applyFont="1"/>
    <xf numFmtId="0" fontId="42" fillId="3" borderId="0" xfId="0" applyFont="1" applyFill="1"/>
    <xf numFmtId="0" fontId="43" fillId="10" borderId="0" xfId="0" applyFont="1" applyFill="1"/>
    <xf numFmtId="0" fontId="43" fillId="4" borderId="0" xfId="0" applyFont="1" applyFill="1"/>
    <xf numFmtId="0" fontId="43" fillId="0" borderId="0" xfId="0" applyFont="1"/>
    <xf numFmtId="0" fontId="44" fillId="4" borderId="0" xfId="0" applyFont="1" applyFill="1"/>
    <xf numFmtId="3" fontId="29" fillId="5" borderId="0" xfId="0" applyNumberFormat="1" applyFont="1" applyFill="1"/>
    <xf numFmtId="3" fontId="29" fillId="5" borderId="0" xfId="0" applyNumberFormat="1" applyFont="1" applyFill="1" applyAlignment="1">
      <alignment horizontal="right"/>
    </xf>
    <xf numFmtId="0" fontId="42" fillId="0" borderId="0" xfId="0" applyFont="1"/>
    <xf numFmtId="0" fontId="27" fillId="0" borderId="0" xfId="0" applyFont="1"/>
    <xf numFmtId="1" fontId="19" fillId="10" borderId="0" xfId="0" applyNumberFormat="1" applyFont="1" applyFill="1"/>
    <xf numFmtId="0" fontId="0" fillId="13" borderId="0" xfId="0" applyFill="1"/>
    <xf numFmtId="0" fontId="24" fillId="13" borderId="0" xfId="0" applyFont="1" applyFill="1"/>
    <xf numFmtId="3" fontId="21" fillId="13" borderId="0" xfId="0" applyNumberFormat="1" applyFont="1" applyFill="1" applyAlignment="1">
      <alignment horizontal="right"/>
    </xf>
    <xf numFmtId="0" fontId="0" fillId="10" borderId="0" xfId="0" applyFill="1"/>
    <xf numFmtId="0" fontId="24" fillId="14" borderId="0" xfId="0" applyFont="1" applyFill="1"/>
    <xf numFmtId="0" fontId="24" fillId="14" borderId="0" xfId="0" applyFont="1" applyFill="1" applyAlignment="1">
      <alignment horizontal="right"/>
    </xf>
    <xf numFmtId="3" fontId="21" fillId="14" borderId="0" xfId="0" applyNumberFormat="1" applyFont="1" applyFill="1" applyAlignment="1">
      <alignment horizontal="right"/>
    </xf>
    <xf numFmtId="3" fontId="21" fillId="14" borderId="0" xfId="0" applyNumberFormat="1" applyFont="1" applyFill="1"/>
    <xf numFmtId="3" fontId="27" fillId="14" borderId="0" xfId="0" applyNumberFormat="1" applyFont="1" applyFill="1"/>
    <xf numFmtId="165" fontId="9" fillId="0" borderId="0" xfId="0" applyNumberFormat="1" applyFont="1" applyAlignment="1">
      <alignment horizontal="right"/>
    </xf>
    <xf numFmtId="164" fontId="37" fillId="0" borderId="0" xfId="0" applyNumberFormat="1" applyFont="1"/>
    <xf numFmtId="164" fontId="21" fillId="0" borderId="0" xfId="0" applyNumberFormat="1" applyFont="1" applyAlignment="1">
      <alignment horizontal="right"/>
    </xf>
    <xf numFmtId="3" fontId="24" fillId="14" borderId="0" xfId="0" applyNumberFormat="1" applyFont="1" applyFill="1"/>
    <xf numFmtId="0" fontId="10" fillId="10" borderId="0" xfId="0" applyFont="1" applyFill="1" applyAlignment="1">
      <alignment horizontal="right"/>
    </xf>
    <xf numFmtId="3" fontId="27" fillId="11" borderId="0" xfId="0" applyNumberFormat="1" applyFont="1" applyFill="1" applyAlignment="1">
      <alignment horizontal="right"/>
    </xf>
    <xf numFmtId="0" fontId="8" fillId="2" borderId="0" xfId="0" applyFont="1" applyFill="1" applyAlignment="1">
      <alignment wrapText="1"/>
    </xf>
    <xf numFmtId="2" fontId="8" fillId="2" borderId="0" xfId="0" applyNumberFormat="1" applyFont="1" applyFill="1" applyAlignment="1">
      <alignment wrapText="1"/>
    </xf>
    <xf numFmtId="9" fontId="8" fillId="0" borderId="4" xfId="0" applyNumberFormat="1" applyFont="1" applyBorder="1" applyAlignment="1">
      <alignment horizontal="right" wrapText="1"/>
    </xf>
    <xf numFmtId="3" fontId="8" fillId="0" borderId="4" xfId="0" applyNumberFormat="1" applyFont="1" applyBorder="1" applyAlignment="1">
      <alignment horizontal="right" wrapText="1"/>
    </xf>
    <xf numFmtId="3" fontId="27" fillId="14" borderId="0" xfId="0" applyNumberFormat="1" applyFont="1" applyFill="1" applyAlignment="1">
      <alignment horizontal="right"/>
    </xf>
    <xf numFmtId="3" fontId="24" fillId="14" borderId="0" xfId="0" applyNumberFormat="1" applyFont="1" applyFill="1" applyAlignment="1">
      <alignment horizontal="left"/>
    </xf>
    <xf numFmtId="0" fontId="21" fillId="0" borderId="0" xfId="1" applyFont="1"/>
    <xf numFmtId="0" fontId="21" fillId="4" borderId="0" xfId="0" applyFont="1" applyFill="1" applyAlignment="1">
      <alignment wrapText="1"/>
    </xf>
    <xf numFmtId="0" fontId="21" fillId="10" borderId="0" xfId="0" applyFont="1" applyFill="1" applyAlignment="1">
      <alignment wrapText="1"/>
    </xf>
    <xf numFmtId="0" fontId="21" fillId="14" borderId="0" xfId="0" applyFont="1" applyFill="1" applyAlignment="1">
      <alignment horizontal="right"/>
    </xf>
    <xf numFmtId="0" fontId="24" fillId="2" borderId="0" xfId="0" applyFont="1" applyFill="1" applyAlignment="1">
      <alignment wrapText="1"/>
    </xf>
    <xf numFmtId="2" fontId="24" fillId="2" borderId="0" xfId="0" applyNumberFormat="1" applyFont="1" applyFill="1" applyAlignment="1">
      <alignment wrapText="1"/>
    </xf>
    <xf numFmtId="0" fontId="25" fillId="3" borderId="0" xfId="0" applyFont="1" applyFill="1"/>
    <xf numFmtId="0" fontId="21" fillId="3" borderId="0" xfId="1" applyFont="1" applyFill="1"/>
    <xf numFmtId="0" fontId="24" fillId="3" borderId="0" xfId="0" applyFont="1" applyFill="1" applyAlignment="1">
      <alignment horizontal="center"/>
    </xf>
    <xf numFmtId="0" fontId="19" fillId="3" borderId="0" xfId="0" applyFont="1" applyFill="1"/>
    <xf numFmtId="0" fontId="21" fillId="3" borderId="0" xfId="0" applyFont="1" applyFill="1" applyAlignment="1">
      <alignment wrapText="1"/>
    </xf>
    <xf numFmtId="3" fontId="24" fillId="3" borderId="0" xfId="0" applyNumberFormat="1" applyFont="1" applyFill="1" applyAlignment="1">
      <alignment wrapText="1"/>
    </xf>
    <xf numFmtId="3" fontId="21" fillId="3" borderId="0" xfId="0" applyNumberFormat="1" applyFont="1" applyFill="1" applyAlignment="1">
      <alignment wrapText="1"/>
    </xf>
    <xf numFmtId="0" fontId="24" fillId="3" borderId="0" xfId="0" applyFont="1" applyFill="1" applyAlignment="1">
      <alignment horizontal="right"/>
    </xf>
    <xf numFmtId="9" fontId="24" fillId="3" borderId="0" xfId="0" applyNumberFormat="1" applyFont="1" applyFill="1" applyAlignment="1">
      <alignment horizontal="right" wrapText="1"/>
    </xf>
    <xf numFmtId="3" fontId="24" fillId="3" borderId="0" xfId="0" applyNumberFormat="1" applyFont="1" applyFill="1" applyAlignment="1">
      <alignment horizontal="right" wrapText="1"/>
    </xf>
    <xf numFmtId="3" fontId="24" fillId="3" borderId="0" xfId="0" applyNumberFormat="1" applyFont="1" applyFill="1" applyAlignment="1">
      <alignment horizontal="left"/>
    </xf>
    <xf numFmtId="0" fontId="21" fillId="3" borderId="0" xfId="0" applyFont="1" applyFill="1" applyAlignment="1">
      <alignment horizontal="right"/>
    </xf>
    <xf numFmtId="0" fontId="24" fillId="3" borderId="0" xfId="0" applyFont="1" applyFill="1" applyAlignment="1">
      <alignment wrapText="1"/>
    </xf>
    <xf numFmtId="2" fontId="24" fillId="3" borderId="0" xfId="0" applyNumberFormat="1" applyFont="1" applyFill="1" applyAlignment="1">
      <alignment wrapText="1"/>
    </xf>
    <xf numFmtId="0" fontId="21" fillId="0" borderId="0" xfId="0" applyFont="1" applyAlignment="1">
      <alignment wrapText="1"/>
    </xf>
    <xf numFmtId="3" fontId="27" fillId="0" borderId="0" xfId="0" applyNumberFormat="1" applyFont="1" applyAlignment="1">
      <alignment wrapText="1"/>
    </xf>
    <xf numFmtId="3" fontId="20" fillId="3" borderId="0" xfId="0" applyNumberFormat="1" applyFont="1" applyFill="1" applyAlignment="1">
      <alignment wrapText="1"/>
    </xf>
    <xf numFmtId="0" fontId="27" fillId="5" borderId="0" xfId="0" applyFont="1" applyFill="1" applyAlignment="1">
      <alignment wrapText="1"/>
    </xf>
    <xf numFmtId="0" fontId="27" fillId="0" borderId="0" xfId="0" applyFont="1" applyAlignment="1">
      <alignment wrapText="1"/>
    </xf>
    <xf numFmtId="0" fontId="21" fillId="11" borderId="0" xfId="0" applyFont="1" applyFill="1" applyAlignment="1">
      <alignment wrapText="1"/>
    </xf>
    <xf numFmtId="3" fontId="21" fillId="3" borderId="0" xfId="0" applyNumberFormat="1" applyFont="1" applyFill="1" applyAlignment="1">
      <alignment horizontal="right"/>
    </xf>
    <xf numFmtId="0" fontId="21" fillId="10" borderId="0" xfId="0" applyFont="1" applyFill="1" applyAlignment="1">
      <alignment horizontal="right" wrapText="1"/>
    </xf>
    <xf numFmtId="3" fontId="21" fillId="11" borderId="0" xfId="0" applyNumberFormat="1" applyFont="1" applyFill="1" applyAlignment="1">
      <alignment wrapText="1"/>
    </xf>
    <xf numFmtId="3" fontId="21" fillId="10" borderId="0" xfId="0" applyNumberFormat="1" applyFont="1" applyFill="1" applyAlignment="1">
      <alignment horizontal="right" wrapText="1"/>
    </xf>
    <xf numFmtId="0" fontId="19" fillId="10" borderId="0" xfId="0" applyFont="1" applyFill="1" applyAlignment="1">
      <alignment wrapText="1"/>
    </xf>
    <xf numFmtId="0" fontId="21" fillId="3" borderId="0" xfId="0" applyFont="1" applyFill="1"/>
    <xf numFmtId="0" fontId="45" fillId="10" borderId="0" xfId="0" applyFont="1" applyFill="1" applyAlignment="1">
      <alignment wrapText="1"/>
    </xf>
    <xf numFmtId="3" fontId="21" fillId="10" borderId="0" xfId="0" applyNumberFormat="1" applyFont="1" applyFill="1" applyAlignment="1">
      <alignment horizontal="center" wrapText="1"/>
    </xf>
    <xf numFmtId="0" fontId="46" fillId="4" borderId="0" xfId="0" applyFont="1" applyFill="1"/>
    <xf numFmtId="0" fontId="21" fillId="4" borderId="0" xfId="0" applyFont="1" applyFill="1"/>
    <xf numFmtId="0" fontId="21" fillId="4" borderId="0" xfId="0" applyFont="1" applyFill="1" applyAlignment="1">
      <alignment horizontal="center"/>
    </xf>
    <xf numFmtId="3" fontId="21" fillId="4" borderId="0" xfId="0" applyNumberFormat="1" applyFont="1" applyFill="1" applyAlignment="1">
      <alignment wrapText="1"/>
    </xf>
    <xf numFmtId="3" fontId="21" fillId="4" borderId="0" xfId="0" applyNumberFormat="1" applyFont="1" applyFill="1" applyAlignment="1">
      <alignment horizontal="center" wrapText="1"/>
    </xf>
    <xf numFmtId="3" fontId="21" fillId="4" borderId="0" xfId="0" applyNumberFormat="1" applyFont="1" applyFill="1" applyAlignment="1">
      <alignment horizontal="right" wrapText="1"/>
    </xf>
    <xf numFmtId="9" fontId="21" fillId="4" borderId="0" xfId="0" applyNumberFormat="1" applyFont="1" applyFill="1" applyAlignment="1">
      <alignment horizontal="right" wrapText="1"/>
    </xf>
    <xf numFmtId="3" fontId="21" fillId="4" borderId="0" xfId="0" applyNumberFormat="1" applyFont="1" applyFill="1" applyAlignment="1">
      <alignment horizontal="left"/>
    </xf>
    <xf numFmtId="3" fontId="21" fillId="4" borderId="0" xfId="0" applyNumberFormat="1" applyFont="1" applyFill="1" applyAlignment="1">
      <alignment horizontal="left" wrapText="1"/>
    </xf>
    <xf numFmtId="2" fontId="21" fillId="4" borderId="0" xfId="0" applyNumberFormat="1" applyFont="1" applyFill="1" applyAlignment="1">
      <alignment wrapText="1"/>
    </xf>
    <xf numFmtId="0" fontId="19" fillId="6" borderId="0" xfId="0" applyFont="1" applyFill="1"/>
    <xf numFmtId="0" fontId="24" fillId="2" borderId="0" xfId="0" applyFont="1" applyFill="1"/>
    <xf numFmtId="2" fontId="24" fillId="2" borderId="0" xfId="0" applyNumberFormat="1" applyFont="1" applyFill="1"/>
    <xf numFmtId="3" fontId="45" fillId="3" borderId="0" xfId="0" applyNumberFormat="1" applyFont="1" applyFill="1" applyAlignment="1">
      <alignment horizontal="right"/>
    </xf>
    <xf numFmtId="2" fontId="24" fillId="3" borderId="0" xfId="0" applyNumberFormat="1" applyFont="1" applyFill="1"/>
    <xf numFmtId="3" fontId="20" fillId="3" borderId="0" xfId="0" applyNumberFormat="1" applyFont="1" applyFill="1" applyAlignment="1">
      <alignment horizontal="left"/>
    </xf>
    <xf numFmtId="3" fontId="20" fillId="3" borderId="0" xfId="0" applyNumberFormat="1" applyFont="1" applyFill="1"/>
    <xf numFmtId="2" fontId="21" fillId="3" borderId="0" xfId="0" applyNumberFormat="1" applyFont="1" applyFill="1"/>
    <xf numFmtId="3" fontId="37" fillId="0" borderId="0" xfId="0" applyNumberFormat="1" applyFont="1" applyAlignment="1">
      <alignment horizontal="right"/>
    </xf>
    <xf numFmtId="3" fontId="24" fillId="2" borderId="0" xfId="0" applyNumberFormat="1" applyFont="1" applyFill="1"/>
    <xf numFmtId="3" fontId="21" fillId="2" borderId="0" xfId="0" applyNumberFormat="1" applyFont="1" applyFill="1"/>
    <xf numFmtId="2" fontId="21" fillId="2" borderId="0" xfId="0" applyNumberFormat="1" applyFont="1" applyFill="1"/>
    <xf numFmtId="0" fontId="37" fillId="0" borderId="0" xfId="0" applyFont="1" applyAlignment="1">
      <alignment horizontal="right"/>
    </xf>
    <xf numFmtId="2" fontId="24" fillId="0" borderId="0" xfId="0" applyNumberFormat="1" applyFont="1"/>
    <xf numFmtId="3" fontId="19" fillId="3" borderId="0" xfId="0" applyNumberFormat="1" applyFont="1" applyFill="1" applyAlignment="1">
      <alignment horizontal="right"/>
    </xf>
    <xf numFmtId="164" fontId="24" fillId="3" borderId="0" xfId="0" applyNumberFormat="1" applyFont="1" applyFill="1"/>
    <xf numFmtId="164" fontId="21" fillId="3" borderId="0" xfId="0" applyNumberFormat="1" applyFont="1" applyFill="1"/>
    <xf numFmtId="0" fontId="21" fillId="3" borderId="0" xfId="0" applyFont="1" applyFill="1" applyAlignment="1">
      <alignment horizontal="right" wrapText="1"/>
    </xf>
    <xf numFmtId="2" fontId="24" fillId="0" borderId="0" xfId="0" applyNumberFormat="1" applyFont="1" applyAlignment="1">
      <alignment wrapText="1"/>
    </xf>
    <xf numFmtId="2" fontId="9" fillId="0" borderId="1" xfId="0" applyNumberFormat="1" applyFont="1" applyBorder="1" applyAlignment="1">
      <alignment horizontal="left"/>
    </xf>
    <xf numFmtId="2" fontId="29" fillId="3" borderId="0" xfId="0" applyNumberFormat="1" applyFont="1" applyFill="1"/>
    <xf numFmtId="2" fontId="20" fillId="3" borderId="0" xfId="0" applyNumberFormat="1" applyFont="1" applyFill="1"/>
    <xf numFmtId="2" fontId="47" fillId="0" borderId="0" xfId="0" applyNumberFormat="1" applyFont="1" applyAlignment="1">
      <alignment horizontal="right"/>
    </xf>
    <xf numFmtId="2" fontId="19" fillId="3" borderId="0" xfId="0" applyNumberFormat="1" applyFont="1" applyFill="1"/>
    <xf numFmtId="2" fontId="21" fillId="4" borderId="0" xfId="0" applyNumberFormat="1" applyFont="1" applyFill="1" applyAlignment="1">
      <alignment horizontal="left"/>
    </xf>
    <xf numFmtId="2" fontId="20" fillId="0" borderId="0" xfId="0" applyNumberFormat="1" applyFont="1"/>
    <xf numFmtId="2" fontId="24" fillId="3" borderId="0" xfId="0" applyNumberFormat="1" applyFont="1" applyFill="1" applyAlignment="1">
      <alignment horizontal="right"/>
    </xf>
    <xf numFmtId="2" fontId="5" fillId="0" borderId="0" xfId="0" applyNumberFormat="1" applyFont="1"/>
    <xf numFmtId="2" fontId="47" fillId="3" borderId="0" xfId="0" applyNumberFormat="1" applyFont="1" applyFill="1" applyAlignment="1">
      <alignment horizontal="right"/>
    </xf>
    <xf numFmtId="2" fontId="21" fillId="0" borderId="0" xfId="0" applyNumberFormat="1" applyFont="1" applyAlignment="1">
      <alignment horizontal="right"/>
    </xf>
    <xf numFmtId="3" fontId="20" fillId="11" borderId="0" xfId="0" applyNumberFormat="1" applyFont="1" applyFill="1" applyAlignment="1">
      <alignment wrapText="1"/>
    </xf>
    <xf numFmtId="0" fontId="2" fillId="0" borderId="2" xfId="0" applyFont="1" applyBorder="1" applyAlignment="1">
      <alignment horizontal="right"/>
    </xf>
    <xf numFmtId="0" fontId="10" fillId="0" borderId="1" xfId="0" applyFont="1" applyBorder="1" applyAlignment="1">
      <alignment horizontal="right" wrapText="1"/>
    </xf>
    <xf numFmtId="0" fontId="21" fillId="6" borderId="0" xfId="0" applyFont="1" applyFill="1" applyAlignment="1">
      <alignment horizontal="right"/>
    </xf>
    <xf numFmtId="0" fontId="2" fillId="5" borderId="3" xfId="0" applyFont="1" applyFill="1" applyBorder="1" applyAlignment="1">
      <alignment horizontal="right" wrapText="1"/>
    </xf>
    <xf numFmtId="0" fontId="21" fillId="0" borderId="0" xfId="0" applyFont="1" applyAlignment="1">
      <alignment horizontal="right" wrapText="1"/>
    </xf>
    <xf numFmtId="0" fontId="21" fillId="5" borderId="0" xfId="0" applyFont="1" applyFill="1" applyAlignment="1">
      <alignment horizontal="right" wrapText="1"/>
    </xf>
    <xf numFmtId="0" fontId="21" fillId="5" borderId="3" xfId="0" applyFont="1" applyFill="1" applyBorder="1" applyAlignment="1">
      <alignment horizontal="right" wrapText="1"/>
    </xf>
    <xf numFmtId="0" fontId="21" fillId="4" borderId="0" xfId="0" applyFont="1" applyFill="1" applyAlignment="1">
      <alignment horizontal="right" wrapText="1"/>
    </xf>
    <xf numFmtId="0" fontId="2" fillId="0" borderId="0" xfId="0" applyFont="1" applyAlignment="1">
      <alignment horizontal="left"/>
    </xf>
    <xf numFmtId="0" fontId="2" fillId="4" borderId="1" xfId="0" applyFont="1" applyFill="1" applyBorder="1" applyAlignment="1">
      <alignment horizontal="right" wrapText="1"/>
    </xf>
    <xf numFmtId="3" fontId="10" fillId="11" borderId="0" xfId="0" applyNumberFormat="1" applyFont="1" applyFill="1" applyAlignment="1">
      <alignment horizontal="right" wrapText="1"/>
    </xf>
    <xf numFmtId="14" fontId="24" fillId="3" borderId="0" xfId="0" applyNumberFormat="1" applyFont="1" applyFill="1" applyAlignment="1">
      <alignment horizontal="right"/>
    </xf>
    <xf numFmtId="0" fontId="43" fillId="3" borderId="0" xfId="0" applyFont="1" applyFill="1" applyAlignment="1">
      <alignment horizontal="right"/>
    </xf>
    <xf numFmtId="0" fontId="43" fillId="10" borderId="0" xfId="0" applyFont="1" applyFill="1" applyAlignment="1">
      <alignment horizontal="right"/>
    </xf>
    <xf numFmtId="0" fontId="21" fillId="3" borderId="0" xfId="0" applyFont="1" applyFill="1" applyAlignment="1">
      <alignment horizontal="left"/>
    </xf>
    <xf numFmtId="0" fontId="21" fillId="6" borderId="0" xfId="0" applyFont="1" applyFill="1" applyAlignment="1">
      <alignment horizontal="left"/>
    </xf>
    <xf numFmtId="3" fontId="21" fillId="5" borderId="0" xfId="0" applyNumberFormat="1" applyFont="1" applyFill="1" applyAlignment="1">
      <alignment horizontal="right" wrapText="1"/>
    </xf>
    <xf numFmtId="0" fontId="27" fillId="10" borderId="0" xfId="0" applyFont="1" applyFill="1" applyAlignment="1">
      <alignment wrapText="1"/>
    </xf>
    <xf numFmtId="0" fontId="42" fillId="0" borderId="0" xfId="0" applyFont="1" applyAlignment="1">
      <alignment horizontal="right"/>
    </xf>
    <xf numFmtId="0" fontId="0" fillId="0" borderId="2" xfId="0" applyBorder="1" applyAlignment="1">
      <alignment horizontal="right"/>
    </xf>
    <xf numFmtId="0" fontId="24" fillId="5" borderId="3" xfId="0" applyFont="1" applyFill="1" applyBorder="1" applyAlignment="1">
      <alignment horizontal="right" wrapText="1"/>
    </xf>
    <xf numFmtId="3" fontId="24" fillId="5" borderId="0" xfId="0" applyNumberFormat="1" applyFont="1" applyFill="1" applyAlignment="1">
      <alignment horizontal="right" wrapText="1"/>
    </xf>
    <xf numFmtId="0" fontId="0" fillId="3" borderId="0" xfId="0" applyFill="1" applyAlignment="1">
      <alignment horizontal="right"/>
    </xf>
    <xf numFmtId="0" fontId="8" fillId="14" borderId="0" xfId="0" applyFont="1" applyFill="1"/>
    <xf numFmtId="3" fontId="19" fillId="4" borderId="0" xfId="0" applyNumberFormat="1" applyFont="1" applyFill="1" applyAlignment="1">
      <alignment horizontal="right"/>
    </xf>
    <xf numFmtId="164" fontId="0" fillId="3" borderId="0" xfId="0" applyNumberFormat="1" applyFill="1" applyAlignment="1">
      <alignment horizontal="right"/>
    </xf>
    <xf numFmtId="3" fontId="8" fillId="3" borderId="0" xfId="0" applyNumberFormat="1" applyFont="1" applyFill="1"/>
    <xf numFmtId="3" fontId="4" fillId="3" borderId="0" xfId="0" applyNumberFormat="1" applyFont="1" applyFill="1" applyAlignment="1">
      <alignment horizontal="right"/>
    </xf>
    <xf numFmtId="165" fontId="11" fillId="0" borderId="0" xfId="0" applyNumberFormat="1" applyFont="1" applyAlignment="1">
      <alignment horizontal="right"/>
    </xf>
    <xf numFmtId="165" fontId="3" fillId="3" borderId="0" xfId="0" applyNumberFormat="1" applyFont="1" applyFill="1" applyAlignment="1">
      <alignment horizontal="right"/>
    </xf>
    <xf numFmtId="165" fontId="4" fillId="3" borderId="0" xfId="0" applyNumberFormat="1" applyFont="1" applyFill="1" applyAlignment="1">
      <alignment horizontal="right"/>
    </xf>
    <xf numFmtId="3" fontId="3" fillId="4" borderId="0" xfId="0" applyNumberFormat="1" applyFont="1" applyFill="1" applyAlignment="1">
      <alignment horizontal="left"/>
    </xf>
    <xf numFmtId="3" fontId="2" fillId="14" borderId="0" xfId="0" applyNumberFormat="1" applyFont="1" applyFill="1"/>
    <xf numFmtId="0" fontId="2" fillId="3" borderId="0" xfId="0" applyFont="1" applyFill="1" applyAlignment="1">
      <alignment horizontal="right" wrapText="1"/>
    </xf>
    <xf numFmtId="1" fontId="2" fillId="0" borderId="0" xfId="0" applyNumberFormat="1" applyFont="1" applyAlignment="1">
      <alignment horizontal="right" wrapText="1"/>
    </xf>
    <xf numFmtId="1" fontId="2" fillId="3" borderId="0" xfId="0" applyNumberFormat="1" applyFont="1" applyFill="1" applyAlignment="1">
      <alignment horizontal="right" wrapText="1"/>
    </xf>
    <xf numFmtId="0" fontId="2" fillId="5" borderId="0" xfId="0" applyFont="1" applyFill="1" applyAlignment="1">
      <alignment horizontal="right" wrapText="1"/>
    </xf>
    <xf numFmtId="0" fontId="13" fillId="5" borderId="0" xfId="0" applyFont="1" applyFill="1" applyAlignment="1">
      <alignment horizontal="right" wrapText="1"/>
    </xf>
    <xf numFmtId="1" fontId="11" fillId="3" borderId="0" xfId="0" applyNumberFormat="1" applyFont="1" applyFill="1" applyAlignment="1">
      <alignment horizontal="right" wrapText="1"/>
    </xf>
    <xf numFmtId="1" fontId="11" fillId="3" borderId="0" xfId="0" applyNumberFormat="1" applyFont="1" applyFill="1" applyAlignment="1">
      <alignment wrapText="1"/>
    </xf>
    <xf numFmtId="3" fontId="11" fillId="5" borderId="0" xfId="0" applyNumberFormat="1" applyFont="1" applyFill="1" applyAlignment="1">
      <alignment horizontal="right"/>
    </xf>
    <xf numFmtId="0" fontId="42" fillId="5" borderId="0" xfId="0" applyFont="1" applyFill="1" applyAlignment="1">
      <alignment wrapText="1"/>
    </xf>
    <xf numFmtId="0" fontId="42" fillId="10" borderId="0" xfId="0" applyFont="1" applyFill="1" applyAlignment="1">
      <alignment wrapText="1"/>
    </xf>
    <xf numFmtId="14" fontId="0" fillId="6" borderId="0" xfId="0" applyNumberFormat="1" applyFill="1" applyAlignment="1">
      <alignment horizontal="left"/>
    </xf>
    <xf numFmtId="0" fontId="2" fillId="0" borderId="0" xfId="0" applyFont="1" applyAlignment="1">
      <alignment horizontal="right" wrapText="1"/>
    </xf>
    <xf numFmtId="165" fontId="2" fillId="3" borderId="0" xfId="0" applyNumberFormat="1" applyFont="1" applyFill="1" applyAlignment="1">
      <alignment horizontal="right"/>
    </xf>
    <xf numFmtId="1" fontId="13" fillId="10" borderId="0" xfId="0" applyNumberFormat="1" applyFont="1" applyFill="1" applyAlignment="1">
      <alignment horizontal="right" wrapText="1"/>
    </xf>
    <xf numFmtId="3" fontId="17" fillId="0" borderId="0" xfId="0" applyNumberFormat="1" applyFont="1" applyAlignment="1">
      <alignment horizontal="right"/>
    </xf>
    <xf numFmtId="0" fontId="8" fillId="15" borderId="0" xfId="0" applyFont="1" applyFill="1"/>
    <xf numFmtId="0" fontId="26" fillId="16" borderId="0" xfId="1" applyFont="1" applyFill="1"/>
    <xf numFmtId="0" fontId="24" fillId="16" borderId="0" xfId="0" applyFont="1" applyFill="1"/>
    <xf numFmtId="1" fontId="14" fillId="15" borderId="0" xfId="0" applyNumberFormat="1" applyFont="1" applyFill="1"/>
    <xf numFmtId="3" fontId="4" fillId="14" borderId="0" xfId="0" applyNumberFormat="1" applyFont="1" applyFill="1" applyAlignment="1">
      <alignment horizontal="right"/>
    </xf>
    <xf numFmtId="3" fontId="2" fillId="14" borderId="0" xfId="0" applyNumberFormat="1" applyFont="1" applyFill="1" applyAlignment="1">
      <alignment horizontal="right"/>
    </xf>
    <xf numFmtId="0" fontId="0" fillId="0" borderId="2" xfId="0" applyBorder="1" applyAlignment="1">
      <alignment horizontal="center"/>
    </xf>
    <xf numFmtId="0" fontId="0" fillId="0" borderId="2" xfId="0" applyBorder="1" applyAlignment="1">
      <alignment horizontal="left"/>
    </xf>
    <xf numFmtId="0" fontId="0" fillId="0" borderId="0" xfId="0" applyAlignment="1">
      <alignment horizontal="center"/>
    </xf>
  </cellXfs>
  <cellStyles count="2">
    <cellStyle name="Hyperlink" xfId="1" builtinId="8"/>
    <cellStyle name="Normal" xfId="0" builtinId="0"/>
  </cellStyles>
  <dxfs count="0"/>
  <tableStyles count="0" defaultTableStyle="TableStyleMedium2" defaultPivotStyle="PivotStyleLight16"/>
  <colors>
    <mruColors>
      <color rgb="FFDB6FC9"/>
      <color rgb="FFE7AE63"/>
      <color rgb="FFB61AA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Rockfish harvest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Juneau</c:v>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Juneau!$BW$11:$BW$63</c:f>
              <c:numCache>
                <c:formatCode>#,##0</c:formatCode>
                <c:ptCount val="53"/>
                <c:pt idx="2">
                  <c:v>0</c:v>
                </c:pt>
                <c:pt idx="6">
                  <c:v>39.55856589936851</c:v>
                </c:pt>
                <c:pt idx="7">
                  <c:v>8.1316270566727606</c:v>
                </c:pt>
                <c:pt idx="8">
                  <c:v>17.125267874537307</c:v>
                </c:pt>
                <c:pt idx="9">
                  <c:v>197.57907868093724</c:v>
                </c:pt>
                <c:pt idx="11">
                  <c:v>91.098039215686271</c:v>
                </c:pt>
                <c:pt idx="12">
                  <c:v>72.300000000000011</c:v>
                </c:pt>
                <c:pt idx="19">
                  <c:v>57</c:v>
                </c:pt>
                <c:pt idx="20">
                  <c:v>107</c:v>
                </c:pt>
                <c:pt idx="21">
                  <c:v>0</c:v>
                </c:pt>
                <c:pt idx="22">
                  <c:v>214</c:v>
                </c:pt>
                <c:pt idx="23">
                  <c:v>1760</c:v>
                </c:pt>
                <c:pt idx="24">
                  <c:v>2253</c:v>
                </c:pt>
                <c:pt idx="25">
                  <c:v>1451</c:v>
                </c:pt>
                <c:pt idx="27">
                  <c:v>840</c:v>
                </c:pt>
                <c:pt idx="28">
                  <c:v>1361</c:v>
                </c:pt>
                <c:pt idx="29">
                  <c:v>530</c:v>
                </c:pt>
                <c:pt idx="30">
                  <c:v>606.10270568746546</c:v>
                </c:pt>
                <c:pt idx="32">
                  <c:v>484</c:v>
                </c:pt>
                <c:pt idx="33">
                  <c:v>1720</c:v>
                </c:pt>
                <c:pt idx="34">
                  <c:v>967</c:v>
                </c:pt>
                <c:pt idx="35">
                  <c:v>1375</c:v>
                </c:pt>
                <c:pt idx="36">
                  <c:v>1467</c:v>
                </c:pt>
                <c:pt idx="37">
                  <c:v>802</c:v>
                </c:pt>
                <c:pt idx="38">
                  <c:v>646</c:v>
                </c:pt>
                <c:pt idx="39">
                  <c:v>945</c:v>
                </c:pt>
                <c:pt idx="40">
                  <c:v>702</c:v>
                </c:pt>
                <c:pt idx="42">
                  <c:v>812</c:v>
                </c:pt>
                <c:pt idx="44">
                  <c:v>774</c:v>
                </c:pt>
                <c:pt idx="45">
                  <c:v>1295</c:v>
                </c:pt>
                <c:pt idx="46">
                  <c:v>659</c:v>
                </c:pt>
                <c:pt idx="47">
                  <c:v>1056</c:v>
                </c:pt>
                <c:pt idx="48">
                  <c:v>1591</c:v>
                </c:pt>
                <c:pt idx="49">
                  <c:v>748</c:v>
                </c:pt>
                <c:pt idx="50">
                  <c:v>534</c:v>
                </c:pt>
                <c:pt idx="51">
                  <c:v>1186</c:v>
                </c:pt>
                <c:pt idx="52">
                  <c:v>1118</c:v>
                </c:pt>
              </c:numCache>
            </c:numRef>
          </c:val>
          <c:smooth val="0"/>
          <c:extLst>
            <c:ext xmlns:c16="http://schemas.microsoft.com/office/drawing/2014/chart" uri="{C3380CC4-5D6E-409C-BE32-E72D297353CC}">
              <c16:uniqueId val="{00000000-4F62-4A56-AAF1-A7EA76ABFE03}"/>
            </c:ext>
          </c:extLst>
        </c:ser>
        <c:ser>
          <c:idx val="1"/>
          <c:order val="1"/>
          <c:tx>
            <c:v>Ketchikan</c:v>
          </c:tx>
          <c:spPr>
            <a:ln w="28575" cap="rnd">
              <a:solidFill>
                <a:schemeClr val="accent2"/>
              </a:solidFill>
              <a:round/>
            </a:ln>
            <a:effectLst/>
          </c:spPr>
          <c:marker>
            <c:symbol val="square"/>
            <c:size val="5"/>
            <c:spPr>
              <a:solidFill>
                <a:schemeClr val="accent2"/>
              </a:solidFill>
              <a:ln w="9525">
                <a:solidFill>
                  <a:schemeClr val="accent2"/>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Ketchikan!$CA$11:$CA$63</c:f>
              <c:numCache>
                <c:formatCode>#,##0</c:formatCode>
                <c:ptCount val="53"/>
                <c:pt idx="3">
                  <c:v>384.15</c:v>
                </c:pt>
                <c:pt idx="4">
                  <c:v>382.5</c:v>
                </c:pt>
                <c:pt idx="5">
                  <c:v>395</c:v>
                </c:pt>
                <c:pt idx="6">
                  <c:v>445.9</c:v>
                </c:pt>
                <c:pt idx="7">
                  <c:v>453.82113821138216</c:v>
                </c:pt>
                <c:pt idx="8">
                  <c:v>722.01257861635213</c:v>
                </c:pt>
                <c:pt idx="9">
                  <c:v>548.68810916179336</c:v>
                </c:pt>
                <c:pt idx="11">
                  <c:v>1845.2076391710689</c:v>
                </c:pt>
                <c:pt idx="12">
                  <c:v>1228.1802695417791</c:v>
                </c:pt>
                <c:pt idx="28">
                  <c:v>2586</c:v>
                </c:pt>
                <c:pt idx="29">
                  <c:v>9805</c:v>
                </c:pt>
                <c:pt idx="30">
                  <c:v>2279.6145251396647</c:v>
                </c:pt>
                <c:pt idx="32">
                  <c:v>6017</c:v>
                </c:pt>
                <c:pt idx="33">
                  <c:v>18591</c:v>
                </c:pt>
                <c:pt idx="34">
                  <c:v>17477</c:v>
                </c:pt>
                <c:pt idx="35">
                  <c:v>11224</c:v>
                </c:pt>
                <c:pt idx="36">
                  <c:v>9561</c:v>
                </c:pt>
                <c:pt idx="37">
                  <c:v>12442</c:v>
                </c:pt>
                <c:pt idx="38">
                  <c:v>8149</c:v>
                </c:pt>
                <c:pt idx="39">
                  <c:v>10573</c:v>
                </c:pt>
                <c:pt idx="40">
                  <c:v>5604</c:v>
                </c:pt>
                <c:pt idx="42">
                  <c:v>10134</c:v>
                </c:pt>
                <c:pt idx="44">
                  <c:v>5492</c:v>
                </c:pt>
                <c:pt idx="45">
                  <c:v>6517</c:v>
                </c:pt>
                <c:pt idx="46">
                  <c:v>3864</c:v>
                </c:pt>
                <c:pt idx="47">
                  <c:v>3282</c:v>
                </c:pt>
                <c:pt idx="48">
                  <c:v>4784</c:v>
                </c:pt>
                <c:pt idx="49">
                  <c:v>3089</c:v>
                </c:pt>
                <c:pt idx="50">
                  <c:v>3627</c:v>
                </c:pt>
                <c:pt idx="51">
                  <c:v>7126</c:v>
                </c:pt>
                <c:pt idx="52" formatCode="General">
                  <c:v>5311</c:v>
                </c:pt>
              </c:numCache>
            </c:numRef>
          </c:val>
          <c:smooth val="0"/>
          <c:extLst>
            <c:ext xmlns:c16="http://schemas.microsoft.com/office/drawing/2014/chart" uri="{C3380CC4-5D6E-409C-BE32-E72D297353CC}">
              <c16:uniqueId val="{00000002-4F62-4A56-AAF1-A7EA76ABFE03}"/>
            </c:ext>
          </c:extLst>
        </c:ser>
        <c:ser>
          <c:idx val="2"/>
          <c:order val="2"/>
          <c:tx>
            <c:v>Sitka</c:v>
          </c:tx>
          <c:spPr>
            <a:ln w="28575" cap="rnd">
              <a:solidFill>
                <a:schemeClr val="accent3"/>
              </a:solidFill>
              <a:round/>
            </a:ln>
            <a:effectLst/>
          </c:spPr>
          <c:marker>
            <c:symbol val="square"/>
            <c:size val="5"/>
            <c:spPr>
              <a:solidFill>
                <a:schemeClr val="accent3"/>
              </a:solidFill>
              <a:ln w="9525">
                <a:solidFill>
                  <a:schemeClr val="accent3"/>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Sitka!$CB$11:$CB$63</c:f>
              <c:numCache>
                <c:formatCode>#,##0</c:formatCode>
                <c:ptCount val="53"/>
                <c:pt idx="6">
                  <c:v>137.06832298136646</c:v>
                </c:pt>
                <c:pt idx="7">
                  <c:v>339.64125560538116</c:v>
                </c:pt>
                <c:pt idx="8">
                  <c:v>165.45556333100072</c:v>
                </c:pt>
                <c:pt idx="9">
                  <c:v>478.01354581673309</c:v>
                </c:pt>
                <c:pt idx="11">
                  <c:v>562.96243956861281</c:v>
                </c:pt>
                <c:pt idx="32">
                  <c:v>1850</c:v>
                </c:pt>
                <c:pt idx="33">
                  <c:v>3469</c:v>
                </c:pt>
                <c:pt idx="34">
                  <c:v>2587</c:v>
                </c:pt>
                <c:pt idx="35">
                  <c:v>683</c:v>
                </c:pt>
                <c:pt idx="38">
                  <c:v>3664</c:v>
                </c:pt>
                <c:pt idx="39">
                  <c:v>3666</c:v>
                </c:pt>
                <c:pt idx="40">
                  <c:v>5577</c:v>
                </c:pt>
                <c:pt idx="42">
                  <c:v>7676</c:v>
                </c:pt>
                <c:pt idx="44">
                  <c:v>6754</c:v>
                </c:pt>
                <c:pt idx="45">
                  <c:v>10288</c:v>
                </c:pt>
                <c:pt idx="46">
                  <c:v>11151</c:v>
                </c:pt>
                <c:pt idx="47">
                  <c:v>13412</c:v>
                </c:pt>
                <c:pt idx="48">
                  <c:v>17752</c:v>
                </c:pt>
                <c:pt idx="49">
                  <c:v>12792</c:v>
                </c:pt>
                <c:pt idx="50">
                  <c:v>14174</c:v>
                </c:pt>
                <c:pt idx="51">
                  <c:v>17674</c:v>
                </c:pt>
                <c:pt idx="52">
                  <c:v>20253</c:v>
                </c:pt>
              </c:numCache>
            </c:numRef>
          </c:val>
          <c:smooth val="0"/>
          <c:extLst>
            <c:ext xmlns:c16="http://schemas.microsoft.com/office/drawing/2014/chart" uri="{C3380CC4-5D6E-409C-BE32-E72D297353CC}">
              <c16:uniqueId val="{00000003-4F62-4A56-AAF1-A7EA76ABFE03}"/>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Sitka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rockfish harvest</c:v>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Sitka!$F$11:$F$63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Sitka!$CB$11:$CB$63</c:f>
              <c:numCache>
                <c:formatCode>#,##0</c:formatCode>
                <c:ptCount val="53"/>
                <c:pt idx="6">
                  <c:v>137.06832298136646</c:v>
                </c:pt>
                <c:pt idx="7">
                  <c:v>339.64125560538116</c:v>
                </c:pt>
                <c:pt idx="8">
                  <c:v>165.45556333100072</c:v>
                </c:pt>
                <c:pt idx="9">
                  <c:v>478.01354581673309</c:v>
                </c:pt>
                <c:pt idx="11">
                  <c:v>562.96243956861281</c:v>
                </c:pt>
                <c:pt idx="32">
                  <c:v>1850</c:v>
                </c:pt>
                <c:pt idx="33">
                  <c:v>3469</c:v>
                </c:pt>
                <c:pt idx="34">
                  <c:v>2587</c:v>
                </c:pt>
                <c:pt idx="35">
                  <c:v>683</c:v>
                </c:pt>
                <c:pt idx="38">
                  <c:v>3664</c:v>
                </c:pt>
                <c:pt idx="39">
                  <c:v>3666</c:v>
                </c:pt>
                <c:pt idx="40">
                  <c:v>5577</c:v>
                </c:pt>
                <c:pt idx="42">
                  <c:v>7676</c:v>
                </c:pt>
                <c:pt idx="44">
                  <c:v>6754</c:v>
                </c:pt>
                <c:pt idx="45">
                  <c:v>10288</c:v>
                </c:pt>
                <c:pt idx="46">
                  <c:v>11151</c:v>
                </c:pt>
                <c:pt idx="47">
                  <c:v>13412</c:v>
                </c:pt>
                <c:pt idx="48">
                  <c:v>17752</c:v>
                </c:pt>
                <c:pt idx="49">
                  <c:v>12792</c:v>
                </c:pt>
                <c:pt idx="50">
                  <c:v>14174</c:v>
                </c:pt>
                <c:pt idx="51">
                  <c:v>17674</c:v>
                </c:pt>
                <c:pt idx="52">
                  <c:v>20253</c:v>
                </c:pt>
              </c:numCache>
            </c:numRef>
          </c:val>
          <c:smooth val="0"/>
          <c:extLst>
            <c:ext xmlns:c16="http://schemas.microsoft.com/office/drawing/2014/chart" uri="{C3380CC4-5D6E-409C-BE32-E72D297353CC}">
              <c16:uniqueId val="{00000000-2D55-4ED7-9196-C348E3A5DA62}"/>
            </c:ext>
          </c:extLst>
        </c:ser>
        <c:ser>
          <c:idx val="1"/>
          <c:order val="1"/>
          <c:tx>
            <c:strRef>
              <c:f>Sitka!$CN$9</c:f>
              <c:strCache>
                <c:ptCount val="1"/>
                <c:pt idx="0">
                  <c:v>Yelloweye harvest</c:v>
                </c:pt>
              </c:strCache>
            </c:strRef>
          </c:tx>
          <c:spPr>
            <a:ln w="28575" cap="rnd">
              <a:solidFill>
                <a:schemeClr val="accent2"/>
              </a:solidFill>
              <a:round/>
            </a:ln>
            <a:effectLst/>
          </c:spPr>
          <c:marker>
            <c:symbol val="square"/>
            <c:size val="5"/>
            <c:spPr>
              <a:solidFill>
                <a:schemeClr val="accent2"/>
              </a:solidFill>
              <a:ln w="9525">
                <a:solidFill>
                  <a:schemeClr val="accent2"/>
                </a:solidFill>
              </a:ln>
              <a:effectLst/>
            </c:spPr>
          </c:marker>
          <c:cat>
            <c:numRef>
              <c:f>Sitka!$F$11:$F$63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Sitka!$CN$11:$CN$63</c:f>
              <c:numCache>
                <c:formatCode>General</c:formatCode>
                <c:ptCount val="53"/>
                <c:pt idx="6" formatCode="0">
                  <c:v>11.422360248447205</c:v>
                </c:pt>
                <c:pt idx="8" formatCode="0">
                  <c:v>60.957312806158157</c:v>
                </c:pt>
                <c:pt idx="33" formatCode="#,##0">
                  <c:v>625</c:v>
                </c:pt>
                <c:pt idx="34" formatCode="#,##0">
                  <c:v>320</c:v>
                </c:pt>
                <c:pt idx="35" formatCode="#,##0">
                  <c:v>35</c:v>
                </c:pt>
                <c:pt idx="38" formatCode="#,##0">
                  <c:v>362</c:v>
                </c:pt>
                <c:pt idx="39" formatCode="#,##0">
                  <c:v>409</c:v>
                </c:pt>
                <c:pt idx="40" formatCode="#,##0">
                  <c:v>1088</c:v>
                </c:pt>
                <c:pt idx="42" formatCode="#,##0">
                  <c:v>2083</c:v>
                </c:pt>
                <c:pt idx="44" formatCode="#,##0">
                  <c:v>3472</c:v>
                </c:pt>
                <c:pt idx="45" formatCode="#,##0">
                  <c:v>5794</c:v>
                </c:pt>
                <c:pt idx="46" formatCode="#,##0">
                  <c:v>5106</c:v>
                </c:pt>
                <c:pt idx="47" formatCode="#,##0">
                  <c:v>6232</c:v>
                </c:pt>
                <c:pt idx="48" formatCode="#,##0">
                  <c:v>10024</c:v>
                </c:pt>
                <c:pt idx="49" formatCode="#,##0">
                  <c:v>8854</c:v>
                </c:pt>
                <c:pt idx="50" formatCode="#,##0">
                  <c:v>5613</c:v>
                </c:pt>
                <c:pt idx="51" formatCode="#,##0">
                  <c:v>7047</c:v>
                </c:pt>
                <c:pt idx="52" formatCode="#,##0">
                  <c:v>10819</c:v>
                </c:pt>
              </c:numCache>
            </c:numRef>
          </c:val>
          <c:smooth val="0"/>
          <c:extLst>
            <c:ext xmlns:c16="http://schemas.microsoft.com/office/drawing/2014/chart" uri="{C3380CC4-5D6E-409C-BE32-E72D297353CC}">
              <c16:uniqueId val="{00000002-2D55-4ED7-9196-C348E3A5DA62}"/>
            </c:ext>
          </c:extLst>
        </c:ser>
        <c:ser>
          <c:idx val="2"/>
          <c:order val="2"/>
          <c:tx>
            <c:strRef>
              <c:f>Sitka!$CR$9</c:f>
              <c:strCache>
                <c:ptCount val="1"/>
                <c:pt idx="0">
                  <c:v>Black rockfish harvest</c:v>
                </c:pt>
              </c:strCache>
            </c:strRef>
          </c:tx>
          <c:spPr>
            <a:ln w="28575" cap="rnd">
              <a:solidFill>
                <a:schemeClr val="accent3"/>
              </a:solidFill>
              <a:round/>
            </a:ln>
            <a:effectLst/>
          </c:spPr>
          <c:marker>
            <c:symbol val="square"/>
            <c:size val="5"/>
            <c:spPr>
              <a:solidFill>
                <a:schemeClr val="accent3"/>
              </a:solidFill>
              <a:ln w="9525">
                <a:solidFill>
                  <a:schemeClr val="accent3"/>
                </a:solidFill>
              </a:ln>
              <a:effectLst/>
            </c:spPr>
          </c:marker>
          <c:cat>
            <c:numRef>
              <c:f>Sitka!$F$11:$F$63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Sitka!$CR$11:$CR$63</c:f>
              <c:numCache>
                <c:formatCode>General</c:formatCode>
                <c:ptCount val="53"/>
                <c:pt idx="8" formatCode="0">
                  <c:v>2.9027291812456264</c:v>
                </c:pt>
                <c:pt idx="33" formatCode="#,##0">
                  <c:v>837</c:v>
                </c:pt>
                <c:pt idx="34" formatCode="#,##0">
                  <c:v>231</c:v>
                </c:pt>
                <c:pt idx="35" formatCode="#,##0">
                  <c:v>108</c:v>
                </c:pt>
                <c:pt idx="38" formatCode="#,##0">
                  <c:v>796</c:v>
                </c:pt>
                <c:pt idx="39" formatCode="#,##0">
                  <c:v>538</c:v>
                </c:pt>
                <c:pt idx="40" formatCode="#,##0">
                  <c:v>1046</c:v>
                </c:pt>
                <c:pt idx="42" formatCode="#,##0">
                  <c:v>2085</c:v>
                </c:pt>
                <c:pt idx="44" formatCode="#,##0">
                  <c:v>1830</c:v>
                </c:pt>
                <c:pt idx="45" formatCode="#,##0">
                  <c:v>2750</c:v>
                </c:pt>
                <c:pt idx="46" formatCode="#,##0">
                  <c:v>2619</c:v>
                </c:pt>
                <c:pt idx="47" formatCode="#,##0">
                  <c:v>4597</c:v>
                </c:pt>
                <c:pt idx="48" formatCode="#,##0">
                  <c:v>4134</c:v>
                </c:pt>
                <c:pt idx="49" formatCode="#,##0">
                  <c:v>2766</c:v>
                </c:pt>
                <c:pt idx="50" formatCode="#,##0">
                  <c:v>3105</c:v>
                </c:pt>
                <c:pt idx="51" formatCode="#,##0">
                  <c:v>3603</c:v>
                </c:pt>
                <c:pt idx="52" formatCode="#,##0">
                  <c:v>5273</c:v>
                </c:pt>
              </c:numCache>
            </c:numRef>
          </c:val>
          <c:smooth val="0"/>
          <c:extLst>
            <c:ext xmlns:c16="http://schemas.microsoft.com/office/drawing/2014/chart" uri="{C3380CC4-5D6E-409C-BE32-E72D297353CC}">
              <c16:uniqueId val="{00000003-2D55-4ED7-9196-C348E3A5DA62}"/>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Sitka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v>angler hours</c:v>
          </c:tx>
          <c:spPr>
            <a:ln w="28575" cap="rnd">
              <a:solidFill>
                <a:schemeClr val="accent4"/>
              </a:solidFill>
              <a:round/>
            </a:ln>
            <a:effectLst/>
          </c:spPr>
          <c:marker>
            <c:symbol val="square"/>
            <c:size val="5"/>
            <c:spPr>
              <a:solidFill>
                <a:schemeClr val="accent4"/>
              </a:solidFill>
              <a:ln w="9525">
                <a:solidFill>
                  <a:schemeClr val="accent4"/>
                </a:solidFill>
              </a:ln>
              <a:effectLst/>
            </c:spPr>
          </c:marker>
          <c:cat>
            <c:numRef>
              <c:f>Sitka!$F$11:$F$63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Sitka!$AT$11:$AT$63</c:f>
              <c:numCache>
                <c:formatCode>General</c:formatCode>
                <c:ptCount val="53"/>
                <c:pt idx="5" formatCode="#,##0">
                  <c:v>5716</c:v>
                </c:pt>
                <c:pt idx="6" formatCode="#,##0">
                  <c:v>6257.1689440993796</c:v>
                </c:pt>
                <c:pt idx="7" formatCode="#,##0">
                  <c:v>16623.013452914798</c:v>
                </c:pt>
                <c:pt idx="8" formatCode="#,##0">
                  <c:v>8296</c:v>
                </c:pt>
                <c:pt idx="9" formatCode="#,##0">
                  <c:v>18179</c:v>
                </c:pt>
                <c:pt idx="11" formatCode="#,##0">
                  <c:v>10298</c:v>
                </c:pt>
                <c:pt idx="17" formatCode="#,##0">
                  <c:v>24714.2109375</c:v>
                </c:pt>
                <c:pt idx="19" formatCode="#,##0">
                  <c:v>27188.31245729902</c:v>
                </c:pt>
                <c:pt idx="20" formatCode="#,##0">
                  <c:v>12554</c:v>
                </c:pt>
                <c:pt idx="32" formatCode="#,##0">
                  <c:v>40871</c:v>
                </c:pt>
                <c:pt idx="33" formatCode="#,##0">
                  <c:v>58814</c:v>
                </c:pt>
                <c:pt idx="34" formatCode="#,##0">
                  <c:v>54766</c:v>
                </c:pt>
                <c:pt idx="35" formatCode="#,##0">
                  <c:v>41362</c:v>
                </c:pt>
                <c:pt idx="38" formatCode="#,##0">
                  <c:v>115031</c:v>
                </c:pt>
                <c:pt idx="39" formatCode="#,##0">
                  <c:v>151829</c:v>
                </c:pt>
                <c:pt idx="40" formatCode="#,##0">
                  <c:v>168146</c:v>
                </c:pt>
                <c:pt idx="42" formatCode="#,##0">
                  <c:v>188000</c:v>
                </c:pt>
                <c:pt idx="44" formatCode="#,##0">
                  <c:v>182513</c:v>
                </c:pt>
                <c:pt idx="45" formatCode="#,##0">
                  <c:v>207288</c:v>
                </c:pt>
                <c:pt idx="46" formatCode="#,##0">
                  <c:v>202818</c:v>
                </c:pt>
                <c:pt idx="47" formatCode="#,##0">
                  <c:v>229012</c:v>
                </c:pt>
                <c:pt idx="48" formatCode="#,##0">
                  <c:v>209027</c:v>
                </c:pt>
                <c:pt idx="49" formatCode="#,##0">
                  <c:v>192150</c:v>
                </c:pt>
                <c:pt idx="50" formatCode="#,##0">
                  <c:v>211472</c:v>
                </c:pt>
                <c:pt idx="51" formatCode="#,##0">
                  <c:v>209430</c:v>
                </c:pt>
                <c:pt idx="52" formatCode="#,##0">
                  <c:v>218156</c:v>
                </c:pt>
              </c:numCache>
            </c:numRef>
          </c:val>
          <c:smooth val="0"/>
          <c:extLst>
            <c:ext xmlns:c16="http://schemas.microsoft.com/office/drawing/2014/chart" uri="{C3380CC4-5D6E-409C-BE32-E72D297353CC}">
              <c16:uniqueId val="{00000004-7205-426E-A82E-6FDCE69E746D}"/>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Petersberg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Petersberg!$BX$9</c:f>
              <c:strCache>
                <c:ptCount val="1"/>
                <c:pt idx="0">
                  <c:v>rockfish harvest</c:v>
                </c:pt>
              </c:strCache>
            </c:strRef>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Petersberg!$F$11:$F$63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Petersberg!$BX$11:$BX$63</c:f>
              <c:numCache>
                <c:formatCode>#,##0</c:formatCode>
                <c:ptCount val="53"/>
                <c:pt idx="8">
                  <c:v>0</c:v>
                </c:pt>
                <c:pt idx="9">
                  <c:v>0</c:v>
                </c:pt>
                <c:pt idx="28">
                  <c:v>17</c:v>
                </c:pt>
                <c:pt idx="29">
                  <c:v>89</c:v>
                </c:pt>
                <c:pt idx="30">
                  <c:v>480</c:v>
                </c:pt>
                <c:pt idx="32">
                  <c:v>193</c:v>
                </c:pt>
                <c:pt idx="33">
                  <c:v>81</c:v>
                </c:pt>
                <c:pt idx="34">
                  <c:v>38</c:v>
                </c:pt>
                <c:pt idx="35">
                  <c:v>53</c:v>
                </c:pt>
                <c:pt idx="38">
                  <c:v>246</c:v>
                </c:pt>
                <c:pt idx="39">
                  <c:v>198</c:v>
                </c:pt>
                <c:pt idx="40">
                  <c:v>138</c:v>
                </c:pt>
                <c:pt idx="42">
                  <c:v>62</c:v>
                </c:pt>
                <c:pt idx="44">
                  <c:v>127.77163198247536</c:v>
                </c:pt>
                <c:pt idx="45">
                  <c:v>83.542990142387737</c:v>
                </c:pt>
                <c:pt idx="46">
                  <c:v>270.28614457831327</c:v>
                </c:pt>
                <c:pt idx="47">
                  <c:v>196.57174151150056</c:v>
                </c:pt>
                <c:pt idx="48">
                  <c:v>732.22973713033957</c:v>
                </c:pt>
                <c:pt idx="49">
                  <c:v>427.54353778751369</c:v>
                </c:pt>
                <c:pt idx="50">
                  <c:v>113.02875136911283</c:v>
                </c:pt>
                <c:pt idx="51">
                  <c:v>432.45783132530124</c:v>
                </c:pt>
                <c:pt idx="52">
                  <c:v>914.0585980284776</c:v>
                </c:pt>
              </c:numCache>
            </c:numRef>
          </c:val>
          <c:smooth val="0"/>
          <c:extLst>
            <c:ext xmlns:c16="http://schemas.microsoft.com/office/drawing/2014/chart" uri="{C3380CC4-5D6E-409C-BE32-E72D297353CC}">
              <c16:uniqueId val="{00000000-5BF3-4BD6-B6A7-37D0EBEBCBE0}"/>
            </c:ext>
          </c:extLst>
        </c:ser>
        <c:ser>
          <c:idx val="1"/>
          <c:order val="1"/>
          <c:tx>
            <c:v>Yelloweye</c:v>
          </c:tx>
          <c:spPr>
            <a:ln w="28575" cap="rnd">
              <a:solidFill>
                <a:schemeClr val="accent2"/>
              </a:solidFill>
              <a:round/>
            </a:ln>
            <a:effectLst/>
          </c:spPr>
          <c:marker>
            <c:symbol val="none"/>
          </c:marker>
          <c:cat>
            <c:numRef>
              <c:f>Petersberg!$F$11:$F$63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Petersberg!$CL$11:$CL$63</c:f>
              <c:numCache>
                <c:formatCode>#,##0</c:formatCode>
                <c:ptCount val="53"/>
                <c:pt idx="38">
                  <c:v>152</c:v>
                </c:pt>
                <c:pt idx="39">
                  <c:v>47</c:v>
                </c:pt>
                <c:pt idx="40">
                  <c:v>48</c:v>
                </c:pt>
                <c:pt idx="42">
                  <c:v>38</c:v>
                </c:pt>
              </c:numCache>
            </c:numRef>
          </c:val>
          <c:smooth val="0"/>
          <c:extLst>
            <c:ext xmlns:c16="http://schemas.microsoft.com/office/drawing/2014/chart" uri="{C3380CC4-5D6E-409C-BE32-E72D297353CC}">
              <c16:uniqueId val="{00000001-5BF3-4BD6-B6A7-37D0EBEBCBE0}"/>
            </c:ext>
          </c:extLst>
        </c:ser>
        <c:ser>
          <c:idx val="2"/>
          <c:order val="2"/>
          <c:tx>
            <c:v>Black rockfish</c:v>
          </c:tx>
          <c:spPr>
            <a:ln w="28575" cap="rnd">
              <a:solidFill>
                <a:schemeClr val="accent3"/>
              </a:solidFill>
              <a:round/>
            </a:ln>
            <a:effectLst/>
          </c:spPr>
          <c:marker>
            <c:symbol val="none"/>
          </c:marker>
          <c:cat>
            <c:numRef>
              <c:f>Petersberg!$F$11:$F$63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Petersberg!$CR$11:$CR$63</c:f>
              <c:numCache>
                <c:formatCode>#,##0</c:formatCode>
                <c:ptCount val="53"/>
                <c:pt idx="38" formatCode="General">
                  <c:v>0</c:v>
                </c:pt>
                <c:pt idx="39" formatCode="General">
                  <c:v>0</c:v>
                </c:pt>
                <c:pt idx="40">
                  <c:v>8</c:v>
                </c:pt>
                <c:pt idx="42" formatCode="General">
                  <c:v>0</c:v>
                </c:pt>
              </c:numCache>
            </c:numRef>
          </c:val>
          <c:smooth val="0"/>
          <c:extLst>
            <c:ext xmlns:c16="http://schemas.microsoft.com/office/drawing/2014/chart" uri="{C3380CC4-5D6E-409C-BE32-E72D297353CC}">
              <c16:uniqueId val="{00000002-5BF3-4BD6-B6A7-37D0EBEBCBE0}"/>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Petersberg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strRef>
              <c:f>Petersberg!$AQ$9</c:f>
              <c:strCache>
                <c:ptCount val="1"/>
                <c:pt idx="0">
                  <c:v>angler hours</c:v>
                </c:pt>
              </c:strCache>
            </c:strRef>
          </c:tx>
          <c:spPr>
            <a:ln w="28575" cap="rnd">
              <a:solidFill>
                <a:schemeClr val="accent4"/>
              </a:solidFill>
              <a:round/>
            </a:ln>
            <a:effectLst/>
          </c:spPr>
          <c:marker>
            <c:symbol val="square"/>
            <c:size val="5"/>
            <c:spPr>
              <a:solidFill>
                <a:schemeClr val="accent4"/>
              </a:solidFill>
              <a:ln w="9525">
                <a:solidFill>
                  <a:schemeClr val="accent4"/>
                </a:solidFill>
              </a:ln>
              <a:effectLst/>
            </c:spPr>
          </c:marker>
          <c:cat>
            <c:numRef>
              <c:f>Petersberg!$F$11:$F$63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Petersberg!$AP$11:$AP$63</c:f>
              <c:numCache>
                <c:formatCode>#,##0</c:formatCode>
                <c:ptCount val="53"/>
                <c:pt idx="8">
                  <c:v>2638</c:v>
                </c:pt>
                <c:pt idx="9">
                  <c:v>5759.9</c:v>
                </c:pt>
                <c:pt idx="11">
                  <c:v>5863</c:v>
                </c:pt>
                <c:pt idx="12">
                  <c:v>6529</c:v>
                </c:pt>
                <c:pt idx="28">
                  <c:v>13362</c:v>
                </c:pt>
                <c:pt idx="29">
                  <c:v>17541</c:v>
                </c:pt>
                <c:pt idx="30">
                  <c:v>33745</c:v>
                </c:pt>
                <c:pt idx="32">
                  <c:v>24759</c:v>
                </c:pt>
                <c:pt idx="33">
                  <c:v>35501</c:v>
                </c:pt>
                <c:pt idx="34">
                  <c:v>30421</c:v>
                </c:pt>
                <c:pt idx="35">
                  <c:v>32139</c:v>
                </c:pt>
                <c:pt idx="38">
                  <c:v>37196</c:v>
                </c:pt>
                <c:pt idx="39">
                  <c:v>19162</c:v>
                </c:pt>
                <c:pt idx="40">
                  <c:v>19406</c:v>
                </c:pt>
                <c:pt idx="42">
                  <c:v>24404</c:v>
                </c:pt>
                <c:pt idx="44">
                  <c:v>8905.2244596858036</c:v>
                </c:pt>
                <c:pt idx="45">
                  <c:v>10953.226863389831</c:v>
                </c:pt>
                <c:pt idx="46">
                  <c:v>26612.077926729969</c:v>
                </c:pt>
                <c:pt idx="47">
                  <c:v>24073.989344707661</c:v>
                </c:pt>
                <c:pt idx="48">
                  <c:v>41808.733895070756</c:v>
                </c:pt>
                <c:pt idx="49">
                  <c:v>18702.963585577254</c:v>
                </c:pt>
                <c:pt idx="50">
                  <c:v>18226.822948918438</c:v>
                </c:pt>
                <c:pt idx="51">
                  <c:v>37441.787135421699</c:v>
                </c:pt>
                <c:pt idx="52">
                  <c:v>48120.0876060964</c:v>
                </c:pt>
              </c:numCache>
            </c:numRef>
          </c:val>
          <c:smooth val="0"/>
          <c:extLst>
            <c:ext xmlns:c16="http://schemas.microsoft.com/office/drawing/2014/chart" uri="{C3380CC4-5D6E-409C-BE32-E72D297353CC}">
              <c16:uniqueId val="{00000004-964A-4A46-B28D-2687A2959058}"/>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tickMarkSkip val="1000"/>
        <c:noMultiLvlLbl val="1"/>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Wrangell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Wrangell!$BQ$9</c:f>
              <c:strCache>
                <c:ptCount val="1"/>
                <c:pt idx="0">
                  <c:v>rockfish harvest</c:v>
                </c:pt>
              </c:strCache>
            </c:strRef>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Wrangell!$F$11:$F$63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Wrangell!$BQ$11:$BQ$63</c:f>
              <c:numCache>
                <c:formatCode>#,##0</c:formatCode>
                <c:ptCount val="53"/>
                <c:pt idx="28">
                  <c:v>9</c:v>
                </c:pt>
                <c:pt idx="29">
                  <c:v>98</c:v>
                </c:pt>
                <c:pt idx="30">
                  <c:v>36</c:v>
                </c:pt>
                <c:pt idx="32">
                  <c:v>45</c:v>
                </c:pt>
                <c:pt idx="33">
                  <c:v>268</c:v>
                </c:pt>
                <c:pt idx="34">
                  <c:v>65</c:v>
                </c:pt>
                <c:pt idx="35">
                  <c:v>153</c:v>
                </c:pt>
                <c:pt idx="38" formatCode="General">
                  <c:v>94</c:v>
                </c:pt>
                <c:pt idx="39" formatCode="General">
                  <c:v>114</c:v>
                </c:pt>
                <c:pt idx="40" formatCode="General">
                  <c:v>85</c:v>
                </c:pt>
                <c:pt idx="47">
                  <c:v>49.268825154792772</c:v>
                </c:pt>
                <c:pt idx="48">
                  <c:v>546.88395921819972</c:v>
                </c:pt>
                <c:pt idx="49">
                  <c:v>54.19570767027205</c:v>
                </c:pt>
                <c:pt idx="50">
                  <c:v>29.56129509287566</c:v>
                </c:pt>
                <c:pt idx="51">
                  <c:v>261.12477332040169</c:v>
                </c:pt>
                <c:pt idx="52">
                  <c:v>88.683885278626988</c:v>
                </c:pt>
              </c:numCache>
            </c:numRef>
          </c:val>
          <c:smooth val="0"/>
          <c:extLst>
            <c:ext xmlns:c16="http://schemas.microsoft.com/office/drawing/2014/chart" uri="{C3380CC4-5D6E-409C-BE32-E72D297353CC}">
              <c16:uniqueId val="{00000000-B0D6-4F48-95DC-A910C72A9864}"/>
            </c:ext>
          </c:extLst>
        </c:ser>
        <c:ser>
          <c:idx val="1"/>
          <c:order val="1"/>
          <c:tx>
            <c:v>Yelloweye</c:v>
          </c:tx>
          <c:spPr>
            <a:ln w="28575" cap="rnd">
              <a:solidFill>
                <a:schemeClr val="accent2"/>
              </a:solidFill>
              <a:round/>
            </a:ln>
            <a:effectLst/>
          </c:spPr>
          <c:marker>
            <c:symbol val="none"/>
          </c:marker>
          <c:cat>
            <c:numRef>
              <c:f>Wrangell!$F$11:$F$63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Wrangell!$CE$11:$CE$63</c:f>
              <c:numCache>
                <c:formatCode>#,##0</c:formatCode>
                <c:ptCount val="53"/>
                <c:pt idx="38">
                  <c:v>3</c:v>
                </c:pt>
                <c:pt idx="39">
                  <c:v>5</c:v>
                </c:pt>
              </c:numCache>
            </c:numRef>
          </c:val>
          <c:smooth val="0"/>
          <c:extLst>
            <c:ext xmlns:c16="http://schemas.microsoft.com/office/drawing/2014/chart" uri="{C3380CC4-5D6E-409C-BE32-E72D297353CC}">
              <c16:uniqueId val="{00000001-B0D6-4F48-95DC-A910C72A9864}"/>
            </c:ext>
          </c:extLst>
        </c:ser>
        <c:ser>
          <c:idx val="2"/>
          <c:order val="2"/>
          <c:tx>
            <c:v>Black rockfish</c:v>
          </c:tx>
          <c:spPr>
            <a:ln w="28575" cap="rnd">
              <a:solidFill>
                <a:schemeClr val="accent3"/>
              </a:solidFill>
              <a:round/>
            </a:ln>
            <a:effectLst/>
          </c:spPr>
          <c:marker>
            <c:symbol val="none"/>
          </c:marker>
          <c:cat>
            <c:numRef>
              <c:f>Wrangell!$F$11:$F$63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Wrangell!$CK$11:$CK$63</c:f>
              <c:numCache>
                <c:formatCode>#,##0</c:formatCode>
                <c:ptCount val="53"/>
                <c:pt idx="38" formatCode="General">
                  <c:v>0</c:v>
                </c:pt>
                <c:pt idx="39" formatCode="General">
                  <c:v>0</c:v>
                </c:pt>
              </c:numCache>
            </c:numRef>
          </c:val>
          <c:smooth val="0"/>
          <c:extLst>
            <c:ext xmlns:c16="http://schemas.microsoft.com/office/drawing/2014/chart" uri="{C3380CC4-5D6E-409C-BE32-E72D297353CC}">
              <c16:uniqueId val="{00000002-B0D6-4F48-95DC-A910C72A9864}"/>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Wrangell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strRef>
              <c:f>Wrangell!$AJ$9</c:f>
              <c:strCache>
                <c:ptCount val="1"/>
                <c:pt idx="0">
                  <c:v>angler hours</c:v>
                </c:pt>
              </c:strCache>
            </c:strRef>
          </c:tx>
          <c:spPr>
            <a:ln w="28575" cap="rnd">
              <a:solidFill>
                <a:schemeClr val="accent4"/>
              </a:solidFill>
              <a:round/>
            </a:ln>
            <a:effectLst/>
          </c:spPr>
          <c:marker>
            <c:symbol val="square"/>
            <c:size val="5"/>
            <c:spPr>
              <a:solidFill>
                <a:schemeClr val="accent4"/>
              </a:solidFill>
              <a:ln w="9525">
                <a:solidFill>
                  <a:schemeClr val="accent4"/>
                </a:solidFill>
              </a:ln>
              <a:effectLst/>
            </c:spPr>
          </c:marker>
          <c:cat>
            <c:numRef>
              <c:f>Wrangell!$F$11:$F$63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Wrangell!$AI$11:$AI$63</c:f>
              <c:numCache>
                <c:formatCode>#,##0</c:formatCode>
                <c:ptCount val="53"/>
                <c:pt idx="21">
                  <c:v>5742.25</c:v>
                </c:pt>
                <c:pt idx="22">
                  <c:v>4199.5</c:v>
                </c:pt>
                <c:pt idx="28">
                  <c:v>34868</c:v>
                </c:pt>
                <c:pt idx="29">
                  <c:v>26224</c:v>
                </c:pt>
                <c:pt idx="30">
                  <c:v>33997</c:v>
                </c:pt>
                <c:pt idx="32">
                  <c:v>47109</c:v>
                </c:pt>
                <c:pt idx="33">
                  <c:v>51355</c:v>
                </c:pt>
                <c:pt idx="34">
                  <c:v>34583</c:v>
                </c:pt>
                <c:pt idx="35">
                  <c:v>44504</c:v>
                </c:pt>
                <c:pt idx="38">
                  <c:v>48149</c:v>
                </c:pt>
                <c:pt idx="39">
                  <c:v>49917</c:v>
                </c:pt>
                <c:pt idx="40">
                  <c:v>47734</c:v>
                </c:pt>
                <c:pt idx="42">
                  <c:v>46687.138716681628</c:v>
                </c:pt>
                <c:pt idx="44">
                  <c:v>37789.188893726052</c:v>
                </c:pt>
                <c:pt idx="45">
                  <c:v>53629.116180991929</c:v>
                </c:pt>
                <c:pt idx="46">
                  <c:v>42854.024119638751</c:v>
                </c:pt>
                <c:pt idx="47">
                  <c:v>33655.534463238939</c:v>
                </c:pt>
                <c:pt idx="48">
                  <c:v>51633.728762222825</c:v>
                </c:pt>
                <c:pt idx="49">
                  <c:v>34591.642141180004</c:v>
                </c:pt>
                <c:pt idx="50">
                  <c:v>28237.44176096638</c:v>
                </c:pt>
                <c:pt idx="51">
                  <c:v>35724.825119740235</c:v>
                </c:pt>
                <c:pt idx="52">
                  <c:v>28137.42604590215</c:v>
                </c:pt>
              </c:numCache>
            </c:numRef>
          </c:val>
          <c:smooth val="0"/>
          <c:extLst>
            <c:ext xmlns:c16="http://schemas.microsoft.com/office/drawing/2014/chart" uri="{C3380CC4-5D6E-409C-BE32-E72D297353CC}">
              <c16:uniqueId val="{00000000-923D-45D0-8FAA-3904251093B9}"/>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tickMarkSkip val="1000"/>
        <c:noMultiLvlLbl val="1"/>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Craig/Klawock</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Craig!$BK$9</c:f>
              <c:strCache>
                <c:ptCount val="1"/>
                <c:pt idx="0">
                  <c:v>rockfish harvest</c:v>
                </c:pt>
              </c:strCache>
            </c:strRef>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Craig!$F$11:$F$63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Craig!$BK$11:$BK$63</c:f>
              <c:numCache>
                <c:formatCode>#,##0</c:formatCode>
                <c:ptCount val="53"/>
                <c:pt idx="38" formatCode="General">
                  <c:v>1182</c:v>
                </c:pt>
                <c:pt idx="42">
                  <c:v>1963.5</c:v>
                </c:pt>
                <c:pt idx="44">
                  <c:v>2294.25</c:v>
                </c:pt>
                <c:pt idx="45">
                  <c:v>1846.25</c:v>
                </c:pt>
                <c:pt idx="46">
                  <c:v>1673</c:v>
                </c:pt>
                <c:pt idx="47">
                  <c:v>2006</c:v>
                </c:pt>
                <c:pt idx="48">
                  <c:v>2128</c:v>
                </c:pt>
                <c:pt idx="49">
                  <c:v>1368</c:v>
                </c:pt>
                <c:pt idx="50">
                  <c:v>1394</c:v>
                </c:pt>
                <c:pt idx="51">
                  <c:v>1068</c:v>
                </c:pt>
                <c:pt idx="52">
                  <c:v>1806</c:v>
                </c:pt>
              </c:numCache>
            </c:numRef>
          </c:val>
          <c:smooth val="0"/>
          <c:extLst>
            <c:ext xmlns:c16="http://schemas.microsoft.com/office/drawing/2014/chart" uri="{C3380CC4-5D6E-409C-BE32-E72D297353CC}">
              <c16:uniqueId val="{00000000-64F8-4A21-89B9-5FCDE0CD2096}"/>
            </c:ext>
          </c:extLst>
        </c:ser>
        <c:ser>
          <c:idx val="1"/>
          <c:order val="1"/>
          <c:tx>
            <c:v>Yelloweye</c:v>
          </c:tx>
          <c:spPr>
            <a:ln w="28575" cap="rnd">
              <a:solidFill>
                <a:schemeClr val="accent2"/>
              </a:solidFill>
              <a:round/>
            </a:ln>
            <a:effectLst/>
          </c:spPr>
          <c:marker>
            <c:symbol val="none"/>
          </c:marker>
          <c:cat>
            <c:numRef>
              <c:f>Craig!$F$11:$F$63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Craig!$BU$11:$BU$63</c:f>
              <c:numCache>
                <c:formatCode>#,##0</c:formatCode>
                <c:ptCount val="53"/>
                <c:pt idx="38">
                  <c:v>299</c:v>
                </c:pt>
              </c:numCache>
            </c:numRef>
          </c:val>
          <c:smooth val="0"/>
          <c:extLst>
            <c:ext xmlns:c16="http://schemas.microsoft.com/office/drawing/2014/chart" uri="{C3380CC4-5D6E-409C-BE32-E72D297353CC}">
              <c16:uniqueId val="{00000001-64F8-4A21-89B9-5FCDE0CD2096}"/>
            </c:ext>
          </c:extLst>
        </c:ser>
        <c:ser>
          <c:idx val="2"/>
          <c:order val="2"/>
          <c:tx>
            <c:v>Black rockfish</c:v>
          </c:tx>
          <c:spPr>
            <a:ln w="28575" cap="rnd">
              <a:solidFill>
                <a:schemeClr val="accent3"/>
              </a:solidFill>
              <a:round/>
            </a:ln>
            <a:effectLst/>
          </c:spPr>
          <c:marker>
            <c:symbol val="none"/>
          </c:marker>
          <c:cat>
            <c:numRef>
              <c:f>Craig!$F$11:$F$63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Craig!$CA$11:$CA$63</c:f>
              <c:numCache>
                <c:formatCode>#,##0</c:formatCode>
                <c:ptCount val="53"/>
                <c:pt idx="38" formatCode="General">
                  <c:v>143</c:v>
                </c:pt>
              </c:numCache>
            </c:numRef>
          </c:val>
          <c:smooth val="0"/>
          <c:extLst>
            <c:ext xmlns:c16="http://schemas.microsoft.com/office/drawing/2014/chart" uri="{C3380CC4-5D6E-409C-BE32-E72D297353CC}">
              <c16:uniqueId val="{00000002-64F8-4A21-89B9-5FCDE0CD2096}"/>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Craig/Klawock</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strRef>
              <c:f>Craig!$AH$9</c:f>
              <c:strCache>
                <c:ptCount val="1"/>
                <c:pt idx="0">
                  <c:v>angler hours</c:v>
                </c:pt>
              </c:strCache>
            </c:strRef>
          </c:tx>
          <c:spPr>
            <a:ln w="28575" cap="rnd">
              <a:solidFill>
                <a:schemeClr val="accent4"/>
              </a:solidFill>
              <a:round/>
            </a:ln>
            <a:effectLst/>
          </c:spPr>
          <c:marker>
            <c:symbol val="square"/>
            <c:size val="5"/>
            <c:spPr>
              <a:solidFill>
                <a:schemeClr val="accent4"/>
              </a:solidFill>
              <a:ln w="9525">
                <a:solidFill>
                  <a:schemeClr val="accent4"/>
                </a:solidFill>
              </a:ln>
              <a:effectLst/>
            </c:spPr>
          </c:marker>
          <c:cat>
            <c:numRef>
              <c:f>Craig!$F$11:$F$63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Craig!$AG$11:$AG$63</c:f>
              <c:numCache>
                <c:formatCode>#,##0</c:formatCode>
                <c:ptCount val="53"/>
                <c:pt idx="38">
                  <c:v>22912</c:v>
                </c:pt>
                <c:pt idx="42">
                  <c:v>46887.75</c:v>
                </c:pt>
                <c:pt idx="44">
                  <c:v>41368.25</c:v>
                </c:pt>
                <c:pt idx="45">
                  <c:v>23483.25</c:v>
                </c:pt>
                <c:pt idx="46">
                  <c:v>22722</c:v>
                </c:pt>
                <c:pt idx="47">
                  <c:v>21943</c:v>
                </c:pt>
                <c:pt idx="48">
                  <c:v>19263</c:v>
                </c:pt>
                <c:pt idx="49">
                  <c:v>15548.8</c:v>
                </c:pt>
                <c:pt idx="50">
                  <c:v>17759.400000000001</c:v>
                </c:pt>
                <c:pt idx="51">
                  <c:v>17108</c:v>
                </c:pt>
                <c:pt idx="52">
                  <c:v>13892</c:v>
                </c:pt>
              </c:numCache>
            </c:numRef>
          </c:val>
          <c:smooth val="0"/>
          <c:extLst>
            <c:ext xmlns:c16="http://schemas.microsoft.com/office/drawing/2014/chart" uri="{C3380CC4-5D6E-409C-BE32-E72D297353CC}">
              <c16:uniqueId val="{00000000-1865-4072-A8FA-3F89FB559387}"/>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tickMarkSkip val="1000"/>
        <c:noMultiLvlLbl val="1"/>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Haines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Haines!$BQ$9</c:f>
              <c:strCache>
                <c:ptCount val="1"/>
                <c:pt idx="0">
                  <c:v>rockfish harvest</c:v>
                </c:pt>
              </c:strCache>
            </c:strRef>
          </c:tx>
          <c:spPr>
            <a:ln w="28575" cap="rnd">
              <a:solidFill>
                <a:schemeClr val="accent1"/>
              </a:solidFill>
              <a:round/>
            </a:ln>
            <a:effectLst/>
          </c:spPr>
          <c:marker>
            <c:symbol val="none"/>
          </c:marker>
          <c:cat>
            <c:numRef>
              <c:f>Haines!$F$11:$F$63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Haines!$BQ$11:$BQ$63</c:f>
              <c:numCache>
                <c:formatCode>#,##0</c:formatCode>
                <c:ptCount val="53"/>
                <c:pt idx="29">
                  <c:v>0</c:v>
                </c:pt>
                <c:pt idx="30">
                  <c:v>0</c:v>
                </c:pt>
                <c:pt idx="32">
                  <c:v>4</c:v>
                </c:pt>
                <c:pt idx="33">
                  <c:v>0</c:v>
                </c:pt>
                <c:pt idx="34">
                  <c:v>6</c:v>
                </c:pt>
                <c:pt idx="35">
                  <c:v>0</c:v>
                </c:pt>
              </c:numCache>
            </c:numRef>
          </c:val>
          <c:smooth val="0"/>
          <c:extLst>
            <c:ext xmlns:c16="http://schemas.microsoft.com/office/drawing/2014/chart" uri="{C3380CC4-5D6E-409C-BE32-E72D297353CC}">
              <c16:uniqueId val="{00000000-F9BF-4640-84A4-0EF85CD1D5BD}"/>
            </c:ext>
          </c:extLst>
        </c:ser>
        <c:ser>
          <c:idx val="1"/>
          <c:order val="1"/>
          <c:tx>
            <c:v>Yelloweye</c:v>
          </c:tx>
          <c:spPr>
            <a:ln w="28575" cap="rnd">
              <a:solidFill>
                <a:schemeClr val="accent2"/>
              </a:solidFill>
              <a:round/>
            </a:ln>
            <a:effectLst/>
          </c:spPr>
          <c:marker>
            <c:symbol val="none"/>
          </c:marker>
          <c:cat>
            <c:numRef>
              <c:f>Haines!$F$11:$F$63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Haines!$CE$11:$CE$63</c:f>
              <c:numCache>
                <c:formatCode>#,##0</c:formatCode>
                <c:ptCount val="53"/>
              </c:numCache>
            </c:numRef>
          </c:val>
          <c:smooth val="0"/>
          <c:extLst>
            <c:ext xmlns:c16="http://schemas.microsoft.com/office/drawing/2014/chart" uri="{C3380CC4-5D6E-409C-BE32-E72D297353CC}">
              <c16:uniqueId val="{00000001-F9BF-4640-84A4-0EF85CD1D5BD}"/>
            </c:ext>
          </c:extLst>
        </c:ser>
        <c:ser>
          <c:idx val="2"/>
          <c:order val="2"/>
          <c:tx>
            <c:v>Black rockfish</c:v>
          </c:tx>
          <c:spPr>
            <a:ln w="28575" cap="rnd">
              <a:solidFill>
                <a:schemeClr val="accent3"/>
              </a:solidFill>
              <a:round/>
            </a:ln>
            <a:effectLst/>
          </c:spPr>
          <c:marker>
            <c:symbol val="none"/>
          </c:marker>
          <c:cat>
            <c:numRef>
              <c:f>Haines!$F$11:$F$63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Haines!$CK$11:$CK$63</c:f>
              <c:numCache>
                <c:formatCode>#,##0</c:formatCode>
                <c:ptCount val="53"/>
              </c:numCache>
            </c:numRef>
          </c:val>
          <c:smooth val="0"/>
          <c:extLst>
            <c:ext xmlns:c16="http://schemas.microsoft.com/office/drawing/2014/chart" uri="{C3380CC4-5D6E-409C-BE32-E72D297353CC}">
              <c16:uniqueId val="{00000002-F9BF-4640-84A4-0EF85CD1D5BD}"/>
            </c:ext>
          </c:extLst>
        </c:ser>
        <c:dLbls>
          <c:showLegendKey val="0"/>
          <c:showVal val="0"/>
          <c:showCatName val="0"/>
          <c:showSerName val="0"/>
          <c:showPercent val="0"/>
          <c:showBubbleSize val="0"/>
        </c:dLbls>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Haines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strRef>
              <c:f>Haines!$AJ$9</c:f>
              <c:strCache>
                <c:ptCount val="1"/>
                <c:pt idx="0">
                  <c:v>angler hours</c:v>
                </c:pt>
              </c:strCache>
            </c:strRef>
          </c:tx>
          <c:spPr>
            <a:ln w="28575" cap="rnd">
              <a:solidFill>
                <a:schemeClr val="accent4"/>
              </a:solidFill>
              <a:round/>
            </a:ln>
            <a:effectLst/>
          </c:spPr>
          <c:marker>
            <c:symbol val="none"/>
          </c:marker>
          <c:cat>
            <c:numRef>
              <c:f>Haines!$F$11:$F$63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Haines!$AI$11:$AI$63</c:f>
              <c:numCache>
                <c:formatCode>#,##0</c:formatCode>
                <c:ptCount val="53"/>
                <c:pt idx="29">
                  <c:v>10253</c:v>
                </c:pt>
                <c:pt idx="30">
                  <c:v>21598</c:v>
                </c:pt>
                <c:pt idx="32">
                  <c:v>33857</c:v>
                </c:pt>
                <c:pt idx="33">
                  <c:v>26594</c:v>
                </c:pt>
                <c:pt idx="34">
                  <c:v>36222</c:v>
                </c:pt>
                <c:pt idx="35">
                  <c:v>10526</c:v>
                </c:pt>
              </c:numCache>
            </c:numRef>
          </c:val>
          <c:smooth val="0"/>
          <c:extLst>
            <c:ext xmlns:c16="http://schemas.microsoft.com/office/drawing/2014/chart" uri="{C3380CC4-5D6E-409C-BE32-E72D297353CC}">
              <c16:uniqueId val="{00000000-EAE7-4658-AE3B-1147A9DF72E5}"/>
            </c:ext>
          </c:extLst>
        </c:ser>
        <c:dLbls>
          <c:showLegendKey val="0"/>
          <c:showVal val="0"/>
          <c:showCatName val="0"/>
          <c:showSerName val="0"/>
          <c:showPercent val="0"/>
          <c:showBubbleSize val="0"/>
        </c:dLbls>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tickMarkSkip val="1000"/>
        <c:noMultiLvlLbl val="1"/>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Angler Hours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Juneau</c:v>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Juneau!$AO$11:$AO$63</c:f>
              <c:numCache>
                <c:formatCode>#,##0</c:formatCode>
                <c:ptCount val="53"/>
                <c:pt idx="1">
                  <c:v>41751.839999999997</c:v>
                </c:pt>
                <c:pt idx="2">
                  <c:v>39155.24</c:v>
                </c:pt>
                <c:pt idx="3">
                  <c:v>31964.266520787744</c:v>
                </c:pt>
                <c:pt idx="4">
                  <c:v>77634.076034997022</c:v>
                </c:pt>
                <c:pt idx="5">
                  <c:v>106330.15137159891</c:v>
                </c:pt>
                <c:pt idx="6">
                  <c:v>76690.873090242414</c:v>
                </c:pt>
                <c:pt idx="7">
                  <c:v>73595.290676416815</c:v>
                </c:pt>
                <c:pt idx="8">
                  <c:v>68573.634686346864</c:v>
                </c:pt>
                <c:pt idx="9">
                  <c:v>120693.5822720326</c:v>
                </c:pt>
                <c:pt idx="11">
                  <c:v>72712.371098892589</c:v>
                </c:pt>
                <c:pt idx="12">
                  <c:v>185534.6734627304</c:v>
                </c:pt>
                <c:pt idx="14">
                  <c:v>130981.22</c:v>
                </c:pt>
                <c:pt idx="15">
                  <c:v>103793.14</c:v>
                </c:pt>
                <c:pt idx="16">
                  <c:v>121940.35</c:v>
                </c:pt>
                <c:pt idx="17">
                  <c:v>154106.16</c:v>
                </c:pt>
                <c:pt idx="19">
                  <c:v>144012.76</c:v>
                </c:pt>
                <c:pt idx="20">
                  <c:v>254630.58000000002</c:v>
                </c:pt>
                <c:pt idx="21">
                  <c:v>318592.90000000002</c:v>
                </c:pt>
                <c:pt idx="22">
                  <c:v>255043.66999999998</c:v>
                </c:pt>
                <c:pt idx="23">
                  <c:v>292767.39</c:v>
                </c:pt>
                <c:pt idx="24">
                  <c:v>307955.7</c:v>
                </c:pt>
                <c:pt idx="25">
                  <c:v>240427.2</c:v>
                </c:pt>
                <c:pt idx="27">
                  <c:v>269402</c:v>
                </c:pt>
                <c:pt idx="28">
                  <c:v>320603</c:v>
                </c:pt>
                <c:pt idx="29">
                  <c:v>318822</c:v>
                </c:pt>
                <c:pt idx="30">
                  <c:v>341458</c:v>
                </c:pt>
                <c:pt idx="32">
                  <c:v>318086</c:v>
                </c:pt>
                <c:pt idx="33">
                  <c:v>401840</c:v>
                </c:pt>
                <c:pt idx="34">
                  <c:v>351247</c:v>
                </c:pt>
                <c:pt idx="35">
                  <c:v>373504</c:v>
                </c:pt>
                <c:pt idx="36">
                  <c:v>383976</c:v>
                </c:pt>
                <c:pt idx="37">
                  <c:v>394275</c:v>
                </c:pt>
                <c:pt idx="38">
                  <c:v>388498</c:v>
                </c:pt>
                <c:pt idx="39">
                  <c:v>349965</c:v>
                </c:pt>
                <c:pt idx="40">
                  <c:v>384528</c:v>
                </c:pt>
                <c:pt idx="42">
                  <c:v>326807</c:v>
                </c:pt>
                <c:pt idx="44">
                  <c:v>355381</c:v>
                </c:pt>
                <c:pt idx="45">
                  <c:v>305097</c:v>
                </c:pt>
                <c:pt idx="46">
                  <c:v>297229</c:v>
                </c:pt>
                <c:pt idx="47">
                  <c:v>316442</c:v>
                </c:pt>
                <c:pt idx="48">
                  <c:v>288525</c:v>
                </c:pt>
                <c:pt idx="49">
                  <c:v>245280</c:v>
                </c:pt>
                <c:pt idx="50">
                  <c:v>238746</c:v>
                </c:pt>
                <c:pt idx="51">
                  <c:v>235698</c:v>
                </c:pt>
                <c:pt idx="52">
                  <c:v>269622</c:v>
                </c:pt>
              </c:numCache>
            </c:numRef>
          </c:val>
          <c:smooth val="0"/>
          <c:extLst>
            <c:ext xmlns:c16="http://schemas.microsoft.com/office/drawing/2014/chart" uri="{C3380CC4-5D6E-409C-BE32-E72D297353CC}">
              <c16:uniqueId val="{00000000-4BFE-4E83-9337-B392288838D0}"/>
            </c:ext>
          </c:extLst>
        </c:ser>
        <c:ser>
          <c:idx val="1"/>
          <c:order val="1"/>
          <c:tx>
            <c:v>Ketchikan</c:v>
          </c:tx>
          <c:spPr>
            <a:ln w="28575" cap="rnd">
              <a:solidFill>
                <a:schemeClr val="accent2"/>
              </a:solidFill>
              <a:round/>
            </a:ln>
            <a:effectLst/>
          </c:spPr>
          <c:marker>
            <c:symbol val="square"/>
            <c:size val="5"/>
            <c:spPr>
              <a:solidFill>
                <a:schemeClr val="accent2"/>
              </a:solidFill>
              <a:ln w="9525">
                <a:solidFill>
                  <a:schemeClr val="accent2"/>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Ketchikan!$AS$11:$AS$63</c:f>
              <c:numCache>
                <c:formatCode>General</c:formatCode>
                <c:ptCount val="53"/>
                <c:pt idx="3" formatCode="#,##0">
                  <c:v>19845.287499999999</c:v>
                </c:pt>
                <c:pt idx="4" formatCode="#,##0">
                  <c:v>15219.25</c:v>
                </c:pt>
                <c:pt idx="5" formatCode="#,##0">
                  <c:v>34628.073107049611</c:v>
                </c:pt>
                <c:pt idx="6" formatCode="#,##0">
                  <c:v>11511.5</c:v>
                </c:pt>
                <c:pt idx="7" formatCode="#,##0">
                  <c:v>32312.065040650406</c:v>
                </c:pt>
                <c:pt idx="8" formatCode="#,##0">
                  <c:v>25900</c:v>
                </c:pt>
                <c:pt idx="9" formatCode="#,##0">
                  <c:v>57008</c:v>
                </c:pt>
                <c:pt idx="11" formatCode="#,##0">
                  <c:v>70954</c:v>
                </c:pt>
                <c:pt idx="12" formatCode="#,##0">
                  <c:v>26127</c:v>
                </c:pt>
                <c:pt idx="14" formatCode="#,##0">
                  <c:v>148718</c:v>
                </c:pt>
                <c:pt idx="15" formatCode="#,##0">
                  <c:v>184487</c:v>
                </c:pt>
                <c:pt idx="16" formatCode="#,##0">
                  <c:v>52877</c:v>
                </c:pt>
                <c:pt idx="21" formatCode="#,##0">
                  <c:v>204974</c:v>
                </c:pt>
                <c:pt idx="23" formatCode="#,##0">
                  <c:v>131104</c:v>
                </c:pt>
                <c:pt idx="24" formatCode="#,##0">
                  <c:v>180806</c:v>
                </c:pt>
                <c:pt idx="28" formatCode="#,##0">
                  <c:v>133447</c:v>
                </c:pt>
                <c:pt idx="29" formatCode="#,##0">
                  <c:v>223725</c:v>
                </c:pt>
                <c:pt idx="30" formatCode="#,##0">
                  <c:v>96806</c:v>
                </c:pt>
                <c:pt idx="32" formatCode="#,##0">
                  <c:v>184726</c:v>
                </c:pt>
                <c:pt idx="33" formatCode="#,##0">
                  <c:v>242274</c:v>
                </c:pt>
                <c:pt idx="34" formatCode="#,##0">
                  <c:v>225779</c:v>
                </c:pt>
                <c:pt idx="35" formatCode="#,##0">
                  <c:v>276516</c:v>
                </c:pt>
                <c:pt idx="36" formatCode="#,##0">
                  <c:v>248618</c:v>
                </c:pt>
                <c:pt idx="37" formatCode="#,##0">
                  <c:v>343698</c:v>
                </c:pt>
                <c:pt idx="38" formatCode="#,##0">
                  <c:v>261635</c:v>
                </c:pt>
                <c:pt idx="39" formatCode="#,##0">
                  <c:v>276969</c:v>
                </c:pt>
                <c:pt idx="40" formatCode="#,##0">
                  <c:v>286464</c:v>
                </c:pt>
                <c:pt idx="42" formatCode="#,##0">
                  <c:v>277146</c:v>
                </c:pt>
                <c:pt idx="44" formatCode="#,##0">
                  <c:v>253977</c:v>
                </c:pt>
                <c:pt idx="45" formatCode="#,##0">
                  <c:v>199977</c:v>
                </c:pt>
                <c:pt idx="46" formatCode="#,##0">
                  <c:v>205063</c:v>
                </c:pt>
                <c:pt idx="47" formatCode="#,##0">
                  <c:v>169664</c:v>
                </c:pt>
                <c:pt idx="48" formatCode="#,##0">
                  <c:v>162344</c:v>
                </c:pt>
                <c:pt idx="49" formatCode="#,##0">
                  <c:v>168123</c:v>
                </c:pt>
                <c:pt idx="50" formatCode="#,##0">
                  <c:v>232316</c:v>
                </c:pt>
                <c:pt idx="51" formatCode="#,##0">
                  <c:v>208430</c:v>
                </c:pt>
                <c:pt idx="52" formatCode="#,##0">
                  <c:v>199134</c:v>
                </c:pt>
              </c:numCache>
            </c:numRef>
          </c:val>
          <c:smooth val="0"/>
          <c:extLst>
            <c:ext xmlns:c16="http://schemas.microsoft.com/office/drawing/2014/chart" uri="{C3380CC4-5D6E-409C-BE32-E72D297353CC}">
              <c16:uniqueId val="{00000001-4BFE-4E83-9337-B392288838D0}"/>
            </c:ext>
          </c:extLst>
        </c:ser>
        <c:ser>
          <c:idx val="2"/>
          <c:order val="2"/>
          <c:tx>
            <c:v>Sitka</c:v>
          </c:tx>
          <c:spPr>
            <a:ln w="28575" cap="rnd">
              <a:solidFill>
                <a:schemeClr val="accent3"/>
              </a:solidFill>
              <a:round/>
            </a:ln>
            <a:effectLst/>
          </c:spPr>
          <c:marker>
            <c:symbol val="square"/>
            <c:size val="5"/>
            <c:spPr>
              <a:solidFill>
                <a:schemeClr val="accent3"/>
              </a:solidFill>
              <a:ln w="9525">
                <a:solidFill>
                  <a:schemeClr val="accent3"/>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Sitka!$AT$11:$AT$63</c:f>
              <c:numCache>
                <c:formatCode>General</c:formatCode>
                <c:ptCount val="53"/>
                <c:pt idx="5" formatCode="#,##0">
                  <c:v>5716</c:v>
                </c:pt>
                <c:pt idx="6" formatCode="#,##0">
                  <c:v>6257.1689440993796</c:v>
                </c:pt>
                <c:pt idx="7" formatCode="#,##0">
                  <c:v>16623.013452914798</c:v>
                </c:pt>
                <c:pt idx="8" formatCode="#,##0">
                  <c:v>8296</c:v>
                </c:pt>
                <c:pt idx="9" formatCode="#,##0">
                  <c:v>18179</c:v>
                </c:pt>
                <c:pt idx="11" formatCode="#,##0">
                  <c:v>10298</c:v>
                </c:pt>
                <c:pt idx="17" formatCode="#,##0">
                  <c:v>24714.2109375</c:v>
                </c:pt>
                <c:pt idx="19" formatCode="#,##0">
                  <c:v>27188.31245729902</c:v>
                </c:pt>
                <c:pt idx="20" formatCode="#,##0">
                  <c:v>12554</c:v>
                </c:pt>
                <c:pt idx="32" formatCode="#,##0">
                  <c:v>40871</c:v>
                </c:pt>
                <c:pt idx="33" formatCode="#,##0">
                  <c:v>58814</c:v>
                </c:pt>
                <c:pt idx="34" formatCode="#,##0">
                  <c:v>54766</c:v>
                </c:pt>
                <c:pt idx="35" formatCode="#,##0">
                  <c:v>41362</c:v>
                </c:pt>
                <c:pt idx="38" formatCode="#,##0">
                  <c:v>115031</c:v>
                </c:pt>
                <c:pt idx="39" formatCode="#,##0">
                  <c:v>151829</c:v>
                </c:pt>
                <c:pt idx="40" formatCode="#,##0">
                  <c:v>168146</c:v>
                </c:pt>
                <c:pt idx="42" formatCode="#,##0">
                  <c:v>188000</c:v>
                </c:pt>
                <c:pt idx="44" formatCode="#,##0">
                  <c:v>182513</c:v>
                </c:pt>
                <c:pt idx="45" formatCode="#,##0">
                  <c:v>207288</c:v>
                </c:pt>
                <c:pt idx="46" formatCode="#,##0">
                  <c:v>202818</c:v>
                </c:pt>
                <c:pt idx="47" formatCode="#,##0">
                  <c:v>229012</c:v>
                </c:pt>
                <c:pt idx="48" formatCode="#,##0">
                  <c:v>209027</c:v>
                </c:pt>
                <c:pt idx="49" formatCode="#,##0">
                  <c:v>192150</c:v>
                </c:pt>
                <c:pt idx="50" formatCode="#,##0">
                  <c:v>211472</c:v>
                </c:pt>
                <c:pt idx="51" formatCode="#,##0">
                  <c:v>209430</c:v>
                </c:pt>
                <c:pt idx="52" formatCode="#,##0">
                  <c:v>218156</c:v>
                </c:pt>
              </c:numCache>
            </c:numRef>
          </c:val>
          <c:smooth val="0"/>
          <c:extLst>
            <c:ext xmlns:c16="http://schemas.microsoft.com/office/drawing/2014/chart" uri="{C3380CC4-5D6E-409C-BE32-E72D297353CC}">
              <c16:uniqueId val="{00000002-4BFE-4E83-9337-B392288838D0}"/>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Gustavus-ALL crude estimate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rockfish harvest</c:v>
          </c:tx>
          <c:spPr>
            <a:ln w="28575" cap="rnd">
              <a:solidFill>
                <a:schemeClr val="accent1"/>
              </a:solidFill>
              <a:round/>
            </a:ln>
            <a:effectLst/>
          </c:spPr>
          <c:marker>
            <c:symbol val="none"/>
          </c:marker>
          <c:cat>
            <c:numRef>
              <c:f>'Gustavus ALL'!$F$59:$F$63</c:f>
              <c:numCache>
                <c:formatCode>General</c:formatCode>
                <c:ptCount val="5"/>
                <c:pt idx="2">
                  <c:v>2002</c:v>
                </c:pt>
                <c:pt idx="3">
                  <c:v>2003</c:v>
                </c:pt>
                <c:pt idx="4">
                  <c:v>2004</c:v>
                </c:pt>
              </c:numCache>
            </c:numRef>
          </c:cat>
          <c:val>
            <c:numRef>
              <c:f>'Gustavus ALL'!$BH$59:$BH$63</c:f>
              <c:numCache>
                <c:formatCode>#,##0</c:formatCode>
                <c:ptCount val="5"/>
                <c:pt idx="2" formatCode="General">
                  <c:v>112</c:v>
                </c:pt>
                <c:pt idx="3" formatCode="General">
                  <c:v>205</c:v>
                </c:pt>
                <c:pt idx="4" formatCode="General">
                  <c:v>154</c:v>
                </c:pt>
              </c:numCache>
            </c:numRef>
          </c:val>
          <c:smooth val="0"/>
          <c:extLst>
            <c:ext xmlns:c16="http://schemas.microsoft.com/office/drawing/2014/chart" uri="{C3380CC4-5D6E-409C-BE32-E72D297353CC}">
              <c16:uniqueId val="{00000000-B07E-41F3-BFB3-CB53B0118932}"/>
            </c:ext>
          </c:extLst>
        </c:ser>
        <c:ser>
          <c:idx val="1"/>
          <c:order val="1"/>
          <c:tx>
            <c:v>Yelloweye</c:v>
          </c:tx>
          <c:spPr>
            <a:ln w="28575" cap="rnd">
              <a:solidFill>
                <a:schemeClr val="accent2"/>
              </a:solidFill>
              <a:round/>
            </a:ln>
            <a:effectLst/>
          </c:spPr>
          <c:marker>
            <c:symbol val="none"/>
          </c:marker>
          <c:val>
            <c:numRef>
              <c:f>'Gustavus ALL'!$BR$59:$BR$63</c:f>
              <c:numCache>
                <c:formatCode>General</c:formatCode>
                <c:ptCount val="5"/>
              </c:numCache>
            </c:numRef>
          </c:val>
          <c:smooth val="0"/>
          <c:extLst>
            <c:ext xmlns:c16="http://schemas.microsoft.com/office/drawing/2014/chart" uri="{C3380CC4-5D6E-409C-BE32-E72D297353CC}">
              <c16:uniqueId val="{00000001-B07E-41F3-BFB3-CB53B0118932}"/>
            </c:ext>
          </c:extLst>
        </c:ser>
        <c:ser>
          <c:idx val="2"/>
          <c:order val="2"/>
          <c:tx>
            <c:v>Black rockfish</c:v>
          </c:tx>
          <c:spPr>
            <a:ln w="28575" cap="rnd">
              <a:solidFill>
                <a:schemeClr val="accent3"/>
              </a:solidFill>
              <a:round/>
            </a:ln>
            <a:effectLst/>
          </c:spPr>
          <c:marker>
            <c:symbol val="none"/>
          </c:marker>
          <c:val>
            <c:numRef>
              <c:f>'Gustavus ALL'!$BX$59:$BX$63</c:f>
              <c:numCache>
                <c:formatCode>General</c:formatCode>
                <c:ptCount val="5"/>
              </c:numCache>
            </c:numRef>
          </c:val>
          <c:smooth val="0"/>
          <c:extLst>
            <c:ext xmlns:c16="http://schemas.microsoft.com/office/drawing/2014/chart" uri="{C3380CC4-5D6E-409C-BE32-E72D297353CC}">
              <c16:uniqueId val="{00000002-B07E-41F3-BFB3-CB53B0118932}"/>
            </c:ext>
          </c:extLst>
        </c:ser>
        <c:dLbls>
          <c:showLegendKey val="0"/>
          <c:showVal val="0"/>
          <c:showCatName val="0"/>
          <c:showSerName val="0"/>
          <c:showPercent val="0"/>
          <c:showBubbleSize val="0"/>
        </c:dLbls>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Gustavus-ALL</a:t>
            </a:r>
            <a:r>
              <a:rPr lang="en-US" baseline="0"/>
              <a:t> crude estimate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v>angler hours</c:v>
          </c:tx>
          <c:spPr>
            <a:ln w="28575" cap="rnd">
              <a:solidFill>
                <a:schemeClr val="accent4"/>
              </a:solidFill>
              <a:round/>
            </a:ln>
            <a:effectLst/>
          </c:spPr>
          <c:marker>
            <c:symbol val="none"/>
          </c:marker>
          <c:cat>
            <c:numRef>
              <c:f>'Gustavus ALL'!$F$60:$F$63</c:f>
              <c:numCache>
                <c:formatCode>General</c:formatCode>
                <c:ptCount val="4"/>
                <c:pt idx="1">
                  <c:v>2002</c:v>
                </c:pt>
                <c:pt idx="2">
                  <c:v>2003</c:v>
                </c:pt>
                <c:pt idx="3">
                  <c:v>2004</c:v>
                </c:pt>
              </c:numCache>
            </c:numRef>
          </c:cat>
          <c:val>
            <c:numRef>
              <c:f>'Gustavus ALL'!$AE$60:$AE$63</c:f>
              <c:numCache>
                <c:formatCode>#,##0</c:formatCode>
                <c:ptCount val="4"/>
                <c:pt idx="1">
                  <c:v>22389.619999999995</c:v>
                </c:pt>
                <c:pt idx="2">
                  <c:v>31415.599999999999</c:v>
                </c:pt>
                <c:pt idx="3">
                  <c:v>33636.800000000003</c:v>
                </c:pt>
              </c:numCache>
            </c:numRef>
          </c:val>
          <c:smooth val="0"/>
          <c:extLst>
            <c:ext xmlns:c16="http://schemas.microsoft.com/office/drawing/2014/chart" uri="{C3380CC4-5D6E-409C-BE32-E72D297353CC}">
              <c16:uniqueId val="{00000000-F85B-41C1-8DA3-55B9A4754976}"/>
            </c:ext>
          </c:extLst>
        </c:ser>
        <c:dLbls>
          <c:showLegendKey val="0"/>
          <c:showVal val="0"/>
          <c:showCatName val="0"/>
          <c:showSerName val="0"/>
          <c:showPercent val="0"/>
          <c:showBubbleSize val="0"/>
        </c:dLbls>
        <c:smooth val="0"/>
        <c:axId val="665795240"/>
        <c:axId val="665793600"/>
      </c:lineChart>
      <c:date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0"/>
        <c:lblOffset val="100"/>
        <c:baseTimeUnit val="days"/>
        <c:majorUnit val="1"/>
        <c:majorTimeUnit val="days"/>
      </c:date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Gustavus crude estimate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rockfish harvest</c:v>
          </c:tx>
          <c:spPr>
            <a:ln w="28575" cap="rnd">
              <a:solidFill>
                <a:schemeClr val="accent1"/>
              </a:solidFill>
              <a:round/>
            </a:ln>
            <a:effectLst/>
          </c:spPr>
          <c:marker>
            <c:symbol val="none"/>
          </c:marker>
          <c:cat>
            <c:numRef>
              <c:f>Gustavus!$F$55:$F$59</c:f>
              <c:numCache>
                <c:formatCode>General</c:formatCode>
                <c:ptCount val="5"/>
                <c:pt idx="2">
                  <c:v>2002</c:v>
                </c:pt>
                <c:pt idx="3">
                  <c:v>2003</c:v>
                </c:pt>
                <c:pt idx="4">
                  <c:v>2004</c:v>
                </c:pt>
              </c:numCache>
            </c:numRef>
          </c:cat>
          <c:val>
            <c:numRef>
              <c:f>Gustavus!$BB$55:$BB$59</c:f>
              <c:numCache>
                <c:formatCode>#,##0</c:formatCode>
                <c:ptCount val="5"/>
                <c:pt idx="2" formatCode="General">
                  <c:v>112</c:v>
                </c:pt>
                <c:pt idx="3" formatCode="General">
                  <c:v>0</c:v>
                </c:pt>
                <c:pt idx="4" formatCode="General">
                  <c:v>154</c:v>
                </c:pt>
              </c:numCache>
            </c:numRef>
          </c:val>
          <c:smooth val="0"/>
          <c:extLst>
            <c:ext xmlns:c16="http://schemas.microsoft.com/office/drawing/2014/chart" uri="{C3380CC4-5D6E-409C-BE32-E72D297353CC}">
              <c16:uniqueId val="{00000000-4829-4666-88A5-F8252AA3A5BE}"/>
            </c:ext>
          </c:extLst>
        </c:ser>
        <c:ser>
          <c:idx val="1"/>
          <c:order val="1"/>
          <c:tx>
            <c:v>Yelloweye</c:v>
          </c:tx>
          <c:spPr>
            <a:ln w="28575" cap="rnd">
              <a:solidFill>
                <a:schemeClr val="accent2"/>
              </a:solidFill>
              <a:round/>
            </a:ln>
            <a:effectLst/>
          </c:spPr>
          <c:marker>
            <c:symbol val="none"/>
          </c:marker>
          <c:val>
            <c:numRef>
              <c:f>Gustavus!$BL$55:$BL$59</c:f>
              <c:numCache>
                <c:formatCode>General</c:formatCode>
                <c:ptCount val="5"/>
              </c:numCache>
            </c:numRef>
          </c:val>
          <c:smooth val="0"/>
          <c:extLst>
            <c:ext xmlns:c16="http://schemas.microsoft.com/office/drawing/2014/chart" uri="{C3380CC4-5D6E-409C-BE32-E72D297353CC}">
              <c16:uniqueId val="{00000001-4829-4666-88A5-F8252AA3A5BE}"/>
            </c:ext>
          </c:extLst>
        </c:ser>
        <c:ser>
          <c:idx val="2"/>
          <c:order val="2"/>
          <c:tx>
            <c:v>Black rockfish</c:v>
          </c:tx>
          <c:spPr>
            <a:ln w="28575" cap="rnd">
              <a:solidFill>
                <a:schemeClr val="accent3"/>
              </a:solidFill>
              <a:round/>
            </a:ln>
            <a:effectLst/>
          </c:spPr>
          <c:marker>
            <c:symbol val="none"/>
          </c:marker>
          <c:val>
            <c:numRef>
              <c:f>Gustavus!$BR$55:$BR$59</c:f>
              <c:numCache>
                <c:formatCode>General</c:formatCode>
                <c:ptCount val="5"/>
              </c:numCache>
            </c:numRef>
          </c:val>
          <c:smooth val="0"/>
          <c:extLst>
            <c:ext xmlns:c16="http://schemas.microsoft.com/office/drawing/2014/chart" uri="{C3380CC4-5D6E-409C-BE32-E72D297353CC}">
              <c16:uniqueId val="{00000002-4829-4666-88A5-F8252AA3A5BE}"/>
            </c:ext>
          </c:extLst>
        </c:ser>
        <c:dLbls>
          <c:showLegendKey val="0"/>
          <c:showVal val="0"/>
          <c:showCatName val="0"/>
          <c:showSerName val="0"/>
          <c:showPercent val="0"/>
          <c:showBubbleSize val="0"/>
        </c:dLbls>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Gustavus</a:t>
            </a:r>
            <a:r>
              <a:rPr lang="en-US" baseline="0"/>
              <a:t> crude estimate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v>angler hours</c:v>
          </c:tx>
          <c:spPr>
            <a:ln w="28575" cap="rnd">
              <a:solidFill>
                <a:schemeClr val="accent4"/>
              </a:solidFill>
              <a:round/>
            </a:ln>
            <a:effectLst/>
          </c:spPr>
          <c:marker>
            <c:symbol val="none"/>
          </c:marker>
          <c:cat>
            <c:numRef>
              <c:f>Gustavus!$F$56:$F$59</c:f>
              <c:numCache>
                <c:formatCode>General</c:formatCode>
                <c:ptCount val="4"/>
                <c:pt idx="1">
                  <c:v>2002</c:v>
                </c:pt>
                <c:pt idx="2">
                  <c:v>2003</c:v>
                </c:pt>
                <c:pt idx="3">
                  <c:v>2004</c:v>
                </c:pt>
              </c:numCache>
            </c:numRef>
          </c:cat>
          <c:val>
            <c:numRef>
              <c:f>Gustavus!$Y$56:$Y$59</c:f>
              <c:numCache>
                <c:formatCode>#,##0</c:formatCode>
                <c:ptCount val="4"/>
                <c:pt idx="1">
                  <c:v>19797.819999999996</c:v>
                </c:pt>
                <c:pt idx="2">
                  <c:v>26360.6</c:v>
                </c:pt>
                <c:pt idx="3">
                  <c:v>20708.8</c:v>
                </c:pt>
              </c:numCache>
            </c:numRef>
          </c:val>
          <c:smooth val="0"/>
          <c:extLst>
            <c:ext xmlns:c16="http://schemas.microsoft.com/office/drawing/2014/chart" uri="{C3380CC4-5D6E-409C-BE32-E72D297353CC}">
              <c16:uniqueId val="{00000000-9333-41BA-A4BE-CBD561A15986}"/>
            </c:ext>
          </c:extLst>
        </c:ser>
        <c:dLbls>
          <c:showLegendKey val="0"/>
          <c:showVal val="0"/>
          <c:showCatName val="0"/>
          <c:showSerName val="0"/>
          <c:showPercent val="0"/>
          <c:showBubbleSize val="0"/>
        </c:dLbls>
        <c:smooth val="0"/>
        <c:axId val="665795240"/>
        <c:axId val="665793600"/>
      </c:lineChart>
      <c:date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0"/>
        <c:lblOffset val="100"/>
        <c:baseTimeUnit val="days"/>
        <c:majorUnit val="1"/>
        <c:majorTimeUnit val="days"/>
      </c:date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Elfin Cove crude estimate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rockfish harvest</c:v>
          </c:tx>
          <c:spPr>
            <a:ln w="28575" cap="rnd">
              <a:solidFill>
                <a:schemeClr val="accent1"/>
              </a:solidFill>
              <a:round/>
            </a:ln>
            <a:effectLst/>
          </c:spPr>
          <c:marker>
            <c:symbol val="none"/>
          </c:marker>
          <c:cat>
            <c:numRef>
              <c:f>'Elfin Cove (Gustavus)'!$F$55:$F$59</c:f>
              <c:numCache>
                <c:formatCode>General</c:formatCode>
                <c:ptCount val="5"/>
                <c:pt idx="2">
                  <c:v>2002</c:v>
                </c:pt>
                <c:pt idx="3">
                  <c:v>2003</c:v>
                </c:pt>
                <c:pt idx="4">
                  <c:v>2004</c:v>
                </c:pt>
              </c:numCache>
            </c:numRef>
          </c:cat>
          <c:val>
            <c:numRef>
              <c:f>'Elfin Cove (Gustavus)'!$BB$55:$BB$59</c:f>
              <c:numCache>
                <c:formatCode>#,##0</c:formatCode>
                <c:ptCount val="5"/>
                <c:pt idx="2" formatCode="General">
                  <c:v>0</c:v>
                </c:pt>
                <c:pt idx="3" formatCode="General">
                  <c:v>0</c:v>
                </c:pt>
                <c:pt idx="4" formatCode="General">
                  <c:v>0</c:v>
                </c:pt>
              </c:numCache>
            </c:numRef>
          </c:val>
          <c:smooth val="0"/>
          <c:extLst>
            <c:ext xmlns:c16="http://schemas.microsoft.com/office/drawing/2014/chart" uri="{C3380CC4-5D6E-409C-BE32-E72D297353CC}">
              <c16:uniqueId val="{00000000-7A2A-42EA-B2FE-C3551872D755}"/>
            </c:ext>
          </c:extLst>
        </c:ser>
        <c:ser>
          <c:idx val="1"/>
          <c:order val="1"/>
          <c:tx>
            <c:v>Yelloweye</c:v>
          </c:tx>
          <c:spPr>
            <a:ln w="28575" cap="rnd">
              <a:solidFill>
                <a:schemeClr val="accent2"/>
              </a:solidFill>
              <a:round/>
            </a:ln>
            <a:effectLst/>
          </c:spPr>
          <c:marker>
            <c:symbol val="none"/>
          </c:marker>
          <c:val>
            <c:numRef>
              <c:f>'Elfin Cove (Gustavus)'!$BL$55:$BL$59</c:f>
              <c:numCache>
                <c:formatCode>General</c:formatCode>
                <c:ptCount val="5"/>
              </c:numCache>
            </c:numRef>
          </c:val>
          <c:smooth val="0"/>
          <c:extLst>
            <c:ext xmlns:c16="http://schemas.microsoft.com/office/drawing/2014/chart" uri="{C3380CC4-5D6E-409C-BE32-E72D297353CC}">
              <c16:uniqueId val="{00000001-7A2A-42EA-B2FE-C3551872D755}"/>
            </c:ext>
          </c:extLst>
        </c:ser>
        <c:ser>
          <c:idx val="2"/>
          <c:order val="2"/>
          <c:tx>
            <c:v>Black rockfish</c:v>
          </c:tx>
          <c:spPr>
            <a:ln w="28575" cap="rnd">
              <a:solidFill>
                <a:schemeClr val="accent3"/>
              </a:solidFill>
              <a:round/>
            </a:ln>
            <a:effectLst/>
          </c:spPr>
          <c:marker>
            <c:symbol val="none"/>
          </c:marker>
          <c:val>
            <c:numRef>
              <c:f>'Elfin Cove (Gustavus)'!$BR$55:$BR$59</c:f>
              <c:numCache>
                <c:formatCode>General</c:formatCode>
                <c:ptCount val="5"/>
              </c:numCache>
            </c:numRef>
          </c:val>
          <c:smooth val="0"/>
          <c:extLst>
            <c:ext xmlns:c16="http://schemas.microsoft.com/office/drawing/2014/chart" uri="{C3380CC4-5D6E-409C-BE32-E72D297353CC}">
              <c16:uniqueId val="{00000002-7A2A-42EA-B2FE-C3551872D755}"/>
            </c:ext>
          </c:extLst>
        </c:ser>
        <c:dLbls>
          <c:showLegendKey val="0"/>
          <c:showVal val="0"/>
          <c:showCatName val="0"/>
          <c:showSerName val="0"/>
          <c:showPercent val="0"/>
          <c:showBubbleSize val="0"/>
        </c:dLbls>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Elfin Cove</a:t>
            </a:r>
            <a:r>
              <a:rPr lang="en-US" baseline="0"/>
              <a:t> crude estimate</a:t>
            </a:r>
            <a:endParaRPr lang="en-US"/>
          </a:p>
        </c:rich>
      </c:tx>
      <c:layout>
        <c:manualLayout>
          <c:xMode val="edge"/>
          <c:yMode val="edge"/>
          <c:x val="0.31378877219214374"/>
          <c:y val="4.16666666666666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v>angler hours</c:v>
          </c:tx>
          <c:spPr>
            <a:ln w="28575" cap="rnd">
              <a:solidFill>
                <a:schemeClr val="accent4"/>
              </a:solidFill>
              <a:round/>
            </a:ln>
            <a:effectLst/>
          </c:spPr>
          <c:marker>
            <c:symbol val="none"/>
          </c:marker>
          <c:cat>
            <c:numRef>
              <c:f>'Elfin Cove (Gustavus)'!$F$56:$F$59</c:f>
              <c:numCache>
                <c:formatCode>General</c:formatCode>
                <c:ptCount val="4"/>
                <c:pt idx="1">
                  <c:v>2002</c:v>
                </c:pt>
                <c:pt idx="2">
                  <c:v>2003</c:v>
                </c:pt>
                <c:pt idx="3">
                  <c:v>2004</c:v>
                </c:pt>
              </c:numCache>
            </c:numRef>
          </c:cat>
          <c:val>
            <c:numRef>
              <c:f>'Elfin Cove (Gustavus)'!$Y$56:$Y$59</c:f>
              <c:numCache>
                <c:formatCode>#,##0</c:formatCode>
                <c:ptCount val="4"/>
                <c:pt idx="1">
                  <c:v>2591.8000000000002</c:v>
                </c:pt>
                <c:pt idx="2">
                  <c:v>5055</c:v>
                </c:pt>
                <c:pt idx="3">
                  <c:v>12928</c:v>
                </c:pt>
              </c:numCache>
            </c:numRef>
          </c:val>
          <c:smooth val="0"/>
          <c:extLst>
            <c:ext xmlns:c16="http://schemas.microsoft.com/office/drawing/2014/chart" uri="{C3380CC4-5D6E-409C-BE32-E72D297353CC}">
              <c16:uniqueId val="{00000000-281F-4736-9A38-523E54317246}"/>
            </c:ext>
          </c:extLst>
        </c:ser>
        <c:dLbls>
          <c:showLegendKey val="0"/>
          <c:showVal val="0"/>
          <c:showCatName val="0"/>
          <c:showSerName val="0"/>
          <c:showPercent val="0"/>
          <c:showBubbleSize val="0"/>
        </c:dLbls>
        <c:smooth val="0"/>
        <c:axId val="665795240"/>
        <c:axId val="665793600"/>
      </c:lineChart>
      <c:date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0"/>
        <c:lblOffset val="100"/>
        <c:baseTimeUnit val="days"/>
        <c:majorUnit val="1"/>
        <c:majorTimeUnit val="days"/>
      </c:date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Bartlett Cove crude estimate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rockfish harvest</c:v>
          </c:tx>
          <c:spPr>
            <a:ln w="28575" cap="rnd">
              <a:solidFill>
                <a:schemeClr val="accent1"/>
              </a:solidFill>
              <a:round/>
            </a:ln>
            <a:effectLst/>
          </c:spPr>
          <c:marker>
            <c:symbol val="none"/>
          </c:marker>
          <c:cat>
            <c:numRef>
              <c:f>'Bartlett Cove (Gustavus)'!$F$55:$F$59</c:f>
              <c:numCache>
                <c:formatCode>General</c:formatCode>
                <c:ptCount val="5"/>
                <c:pt idx="2">
                  <c:v>2002</c:v>
                </c:pt>
                <c:pt idx="3">
                  <c:v>2003</c:v>
                </c:pt>
                <c:pt idx="4">
                  <c:v>2004</c:v>
                </c:pt>
              </c:numCache>
            </c:numRef>
          </c:cat>
          <c:val>
            <c:numRef>
              <c:f>'Bartlett Cove (Gustavus)'!$BB$55:$BB$59</c:f>
              <c:numCache>
                <c:formatCode>#,##0</c:formatCode>
                <c:ptCount val="5"/>
                <c:pt idx="2" formatCode="General">
                  <c:v>0</c:v>
                </c:pt>
                <c:pt idx="3" formatCode="General">
                  <c:v>205</c:v>
                </c:pt>
                <c:pt idx="4" formatCode="General">
                  <c:v>0</c:v>
                </c:pt>
              </c:numCache>
            </c:numRef>
          </c:val>
          <c:smooth val="0"/>
          <c:extLst>
            <c:ext xmlns:c16="http://schemas.microsoft.com/office/drawing/2014/chart" uri="{C3380CC4-5D6E-409C-BE32-E72D297353CC}">
              <c16:uniqueId val="{00000000-DCBD-4E01-9004-BD8D250E0D10}"/>
            </c:ext>
          </c:extLst>
        </c:ser>
        <c:ser>
          <c:idx val="1"/>
          <c:order val="1"/>
          <c:tx>
            <c:v>Yelloweye</c:v>
          </c:tx>
          <c:spPr>
            <a:ln w="28575" cap="rnd">
              <a:solidFill>
                <a:schemeClr val="accent2"/>
              </a:solidFill>
              <a:round/>
            </a:ln>
            <a:effectLst/>
          </c:spPr>
          <c:marker>
            <c:symbol val="none"/>
          </c:marker>
          <c:val>
            <c:numRef>
              <c:f>'Bartlett Cove (Gustavus)'!$BL$55:$BL$59</c:f>
              <c:numCache>
                <c:formatCode>General</c:formatCode>
                <c:ptCount val="5"/>
              </c:numCache>
            </c:numRef>
          </c:val>
          <c:smooth val="0"/>
          <c:extLst>
            <c:ext xmlns:c16="http://schemas.microsoft.com/office/drawing/2014/chart" uri="{C3380CC4-5D6E-409C-BE32-E72D297353CC}">
              <c16:uniqueId val="{00000001-DCBD-4E01-9004-BD8D250E0D10}"/>
            </c:ext>
          </c:extLst>
        </c:ser>
        <c:ser>
          <c:idx val="2"/>
          <c:order val="2"/>
          <c:tx>
            <c:v>Black rockfish</c:v>
          </c:tx>
          <c:spPr>
            <a:ln w="28575" cap="rnd">
              <a:solidFill>
                <a:schemeClr val="accent3"/>
              </a:solidFill>
              <a:round/>
            </a:ln>
            <a:effectLst/>
          </c:spPr>
          <c:marker>
            <c:symbol val="none"/>
          </c:marker>
          <c:val>
            <c:numRef>
              <c:f>'Bartlett Cove (Gustavus)'!$BR$55:$BR$59</c:f>
              <c:numCache>
                <c:formatCode>General</c:formatCode>
                <c:ptCount val="5"/>
              </c:numCache>
            </c:numRef>
          </c:val>
          <c:smooth val="0"/>
          <c:extLst>
            <c:ext xmlns:c16="http://schemas.microsoft.com/office/drawing/2014/chart" uri="{C3380CC4-5D6E-409C-BE32-E72D297353CC}">
              <c16:uniqueId val="{00000002-DCBD-4E01-9004-BD8D250E0D10}"/>
            </c:ext>
          </c:extLst>
        </c:ser>
        <c:dLbls>
          <c:showLegendKey val="0"/>
          <c:showVal val="0"/>
          <c:showCatName val="0"/>
          <c:showSerName val="0"/>
          <c:showPercent val="0"/>
          <c:showBubbleSize val="0"/>
        </c:dLbls>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Bartlett Cove</a:t>
            </a:r>
            <a:r>
              <a:rPr lang="en-US" baseline="0"/>
              <a:t> crude estimate</a:t>
            </a:r>
            <a:endParaRPr lang="en-US"/>
          </a:p>
        </c:rich>
      </c:tx>
      <c:layout>
        <c:manualLayout>
          <c:xMode val="edge"/>
          <c:yMode val="edge"/>
          <c:x val="0.31378877219214374"/>
          <c:y val="4.16666666666666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v>angler hours</c:v>
          </c:tx>
          <c:spPr>
            <a:ln w="28575" cap="rnd">
              <a:solidFill>
                <a:schemeClr val="accent4"/>
              </a:solidFill>
              <a:round/>
            </a:ln>
            <a:effectLst/>
          </c:spPr>
          <c:marker>
            <c:symbol val="none"/>
          </c:marker>
          <c:cat>
            <c:numRef>
              <c:f>'Bartlett Cove (Gustavus)'!$F$56:$F$59</c:f>
              <c:numCache>
                <c:formatCode>General</c:formatCode>
                <c:ptCount val="4"/>
                <c:pt idx="1">
                  <c:v>2002</c:v>
                </c:pt>
                <c:pt idx="2">
                  <c:v>2003</c:v>
                </c:pt>
                <c:pt idx="3">
                  <c:v>2004</c:v>
                </c:pt>
              </c:numCache>
            </c:numRef>
          </c:cat>
          <c:val>
            <c:numRef>
              <c:f>'Bartlett Cove (Gustavus)'!$Y$56:$Y$59</c:f>
              <c:numCache>
                <c:formatCode>#,##0</c:formatCode>
                <c:ptCount val="4"/>
                <c:pt idx="1">
                  <c:v>0</c:v>
                </c:pt>
                <c:pt idx="2">
                  <c:v>0</c:v>
                </c:pt>
                <c:pt idx="3">
                  <c:v>0</c:v>
                </c:pt>
              </c:numCache>
            </c:numRef>
          </c:val>
          <c:smooth val="0"/>
          <c:extLst>
            <c:ext xmlns:c16="http://schemas.microsoft.com/office/drawing/2014/chart" uri="{C3380CC4-5D6E-409C-BE32-E72D297353CC}">
              <c16:uniqueId val="{00000000-15AF-4EEF-B6EC-28E12A0A1BE2}"/>
            </c:ext>
          </c:extLst>
        </c:ser>
        <c:dLbls>
          <c:showLegendKey val="0"/>
          <c:showVal val="0"/>
          <c:showCatName val="0"/>
          <c:showSerName val="0"/>
          <c:showPercent val="0"/>
          <c:showBubbleSize val="0"/>
        </c:dLbls>
        <c:smooth val="0"/>
        <c:axId val="665795240"/>
        <c:axId val="665793600"/>
      </c:lineChart>
      <c:date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0"/>
        <c:lblOffset val="100"/>
        <c:baseTimeUnit val="days"/>
        <c:majorUnit val="1"/>
        <c:majorTimeUnit val="days"/>
      </c:date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Rockfish harvest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Juneau</c:v>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Juneau!$BW$11:$BW$63</c:f>
              <c:numCache>
                <c:formatCode>#,##0</c:formatCode>
                <c:ptCount val="53"/>
                <c:pt idx="2">
                  <c:v>0</c:v>
                </c:pt>
                <c:pt idx="6">
                  <c:v>39.55856589936851</c:v>
                </c:pt>
                <c:pt idx="7">
                  <c:v>8.1316270566727606</c:v>
                </c:pt>
                <c:pt idx="8">
                  <c:v>17.125267874537307</c:v>
                </c:pt>
                <c:pt idx="9">
                  <c:v>197.57907868093724</c:v>
                </c:pt>
                <c:pt idx="11">
                  <c:v>91.098039215686271</c:v>
                </c:pt>
                <c:pt idx="12">
                  <c:v>72.300000000000011</c:v>
                </c:pt>
                <c:pt idx="19">
                  <c:v>57</c:v>
                </c:pt>
                <c:pt idx="20">
                  <c:v>107</c:v>
                </c:pt>
                <c:pt idx="21">
                  <c:v>0</c:v>
                </c:pt>
                <c:pt idx="22">
                  <c:v>214</c:v>
                </c:pt>
                <c:pt idx="23">
                  <c:v>1760</c:v>
                </c:pt>
                <c:pt idx="24">
                  <c:v>2253</c:v>
                </c:pt>
                <c:pt idx="25">
                  <c:v>1451</c:v>
                </c:pt>
                <c:pt idx="27">
                  <c:v>840</c:v>
                </c:pt>
                <c:pt idx="28">
                  <c:v>1361</c:v>
                </c:pt>
                <c:pt idx="29">
                  <c:v>530</c:v>
                </c:pt>
                <c:pt idx="30">
                  <c:v>606.10270568746546</c:v>
                </c:pt>
                <c:pt idx="32">
                  <c:v>484</c:v>
                </c:pt>
                <c:pt idx="33">
                  <c:v>1720</c:v>
                </c:pt>
                <c:pt idx="34">
                  <c:v>967</c:v>
                </c:pt>
                <c:pt idx="35">
                  <c:v>1375</c:v>
                </c:pt>
                <c:pt idx="36">
                  <c:v>1467</c:v>
                </c:pt>
                <c:pt idx="37">
                  <c:v>802</c:v>
                </c:pt>
                <c:pt idx="38">
                  <c:v>646</c:v>
                </c:pt>
                <c:pt idx="39">
                  <c:v>945</c:v>
                </c:pt>
                <c:pt idx="40">
                  <c:v>702</c:v>
                </c:pt>
                <c:pt idx="42">
                  <c:v>812</c:v>
                </c:pt>
                <c:pt idx="44">
                  <c:v>774</c:v>
                </c:pt>
                <c:pt idx="45">
                  <c:v>1295</c:v>
                </c:pt>
                <c:pt idx="46">
                  <c:v>659</c:v>
                </c:pt>
                <c:pt idx="47">
                  <c:v>1056</c:v>
                </c:pt>
                <c:pt idx="48">
                  <c:v>1591</c:v>
                </c:pt>
                <c:pt idx="49">
                  <c:v>748</c:v>
                </c:pt>
                <c:pt idx="50">
                  <c:v>534</c:v>
                </c:pt>
                <c:pt idx="51">
                  <c:v>1186</c:v>
                </c:pt>
                <c:pt idx="52">
                  <c:v>1118</c:v>
                </c:pt>
              </c:numCache>
            </c:numRef>
          </c:val>
          <c:smooth val="0"/>
          <c:extLst>
            <c:ext xmlns:c16="http://schemas.microsoft.com/office/drawing/2014/chart" uri="{C3380CC4-5D6E-409C-BE32-E72D297353CC}">
              <c16:uniqueId val="{00000000-43F5-4B9B-A559-4D12D5355146}"/>
            </c:ext>
          </c:extLst>
        </c:ser>
        <c:ser>
          <c:idx val="1"/>
          <c:order val="1"/>
          <c:tx>
            <c:v>Ketchikan</c:v>
          </c:tx>
          <c:spPr>
            <a:ln w="28575" cap="rnd">
              <a:solidFill>
                <a:schemeClr val="accent2"/>
              </a:solidFill>
              <a:round/>
            </a:ln>
            <a:effectLst/>
          </c:spPr>
          <c:marker>
            <c:symbol val="square"/>
            <c:size val="5"/>
            <c:spPr>
              <a:solidFill>
                <a:schemeClr val="accent2"/>
              </a:solidFill>
              <a:ln w="9525">
                <a:solidFill>
                  <a:schemeClr val="accent2"/>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Ketchikan!$CA$11:$CA$63</c:f>
              <c:numCache>
                <c:formatCode>#,##0</c:formatCode>
                <c:ptCount val="53"/>
                <c:pt idx="3">
                  <c:v>384.15</c:v>
                </c:pt>
                <c:pt idx="4">
                  <c:v>382.5</c:v>
                </c:pt>
                <c:pt idx="5">
                  <c:v>395</c:v>
                </c:pt>
                <c:pt idx="6">
                  <c:v>445.9</c:v>
                </c:pt>
                <c:pt idx="7">
                  <c:v>453.82113821138216</c:v>
                </c:pt>
                <c:pt idx="8">
                  <c:v>722.01257861635213</c:v>
                </c:pt>
                <c:pt idx="9">
                  <c:v>548.68810916179336</c:v>
                </c:pt>
                <c:pt idx="11">
                  <c:v>1845.2076391710689</c:v>
                </c:pt>
                <c:pt idx="12">
                  <c:v>1228.1802695417791</c:v>
                </c:pt>
                <c:pt idx="28">
                  <c:v>2586</c:v>
                </c:pt>
                <c:pt idx="29">
                  <c:v>9805</c:v>
                </c:pt>
                <c:pt idx="30">
                  <c:v>2279.6145251396647</c:v>
                </c:pt>
                <c:pt idx="32">
                  <c:v>6017</c:v>
                </c:pt>
                <c:pt idx="33">
                  <c:v>18591</c:v>
                </c:pt>
                <c:pt idx="34">
                  <c:v>17477</c:v>
                </c:pt>
                <c:pt idx="35">
                  <c:v>11224</c:v>
                </c:pt>
                <c:pt idx="36">
                  <c:v>9561</c:v>
                </c:pt>
                <c:pt idx="37">
                  <c:v>12442</c:v>
                </c:pt>
                <c:pt idx="38">
                  <c:v>8149</c:v>
                </c:pt>
                <c:pt idx="39">
                  <c:v>10573</c:v>
                </c:pt>
                <c:pt idx="40">
                  <c:v>5604</c:v>
                </c:pt>
                <c:pt idx="42">
                  <c:v>10134</c:v>
                </c:pt>
                <c:pt idx="44">
                  <c:v>5492</c:v>
                </c:pt>
                <c:pt idx="45">
                  <c:v>6517</c:v>
                </c:pt>
                <c:pt idx="46">
                  <c:v>3864</c:v>
                </c:pt>
                <c:pt idx="47">
                  <c:v>3282</c:v>
                </c:pt>
                <c:pt idx="48">
                  <c:v>4784</c:v>
                </c:pt>
                <c:pt idx="49">
                  <c:v>3089</c:v>
                </c:pt>
                <c:pt idx="50">
                  <c:v>3627</c:v>
                </c:pt>
                <c:pt idx="51">
                  <c:v>7126</c:v>
                </c:pt>
                <c:pt idx="52" formatCode="General">
                  <c:v>5311</c:v>
                </c:pt>
              </c:numCache>
            </c:numRef>
          </c:val>
          <c:smooth val="0"/>
          <c:extLst>
            <c:ext xmlns:c16="http://schemas.microsoft.com/office/drawing/2014/chart" uri="{C3380CC4-5D6E-409C-BE32-E72D297353CC}">
              <c16:uniqueId val="{00000001-43F5-4B9B-A559-4D12D5355146}"/>
            </c:ext>
          </c:extLst>
        </c:ser>
        <c:ser>
          <c:idx val="2"/>
          <c:order val="2"/>
          <c:tx>
            <c:v>Sitka</c:v>
          </c:tx>
          <c:spPr>
            <a:ln w="28575" cap="rnd">
              <a:solidFill>
                <a:schemeClr val="accent3"/>
              </a:solidFill>
              <a:round/>
            </a:ln>
            <a:effectLst/>
          </c:spPr>
          <c:marker>
            <c:symbol val="square"/>
            <c:size val="5"/>
            <c:spPr>
              <a:solidFill>
                <a:schemeClr val="accent3"/>
              </a:solidFill>
              <a:ln w="9525">
                <a:solidFill>
                  <a:schemeClr val="accent3"/>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Sitka!$CB$11:$CB$63</c:f>
              <c:numCache>
                <c:formatCode>#,##0</c:formatCode>
                <c:ptCount val="53"/>
                <c:pt idx="6">
                  <c:v>137.06832298136646</c:v>
                </c:pt>
                <c:pt idx="7">
                  <c:v>339.64125560538116</c:v>
                </c:pt>
                <c:pt idx="8">
                  <c:v>165.45556333100072</c:v>
                </c:pt>
                <c:pt idx="9">
                  <c:v>478.01354581673309</c:v>
                </c:pt>
                <c:pt idx="11">
                  <c:v>562.96243956861281</c:v>
                </c:pt>
                <c:pt idx="32">
                  <c:v>1850</c:v>
                </c:pt>
                <c:pt idx="33">
                  <c:v>3469</c:v>
                </c:pt>
                <c:pt idx="34">
                  <c:v>2587</c:v>
                </c:pt>
                <c:pt idx="35">
                  <c:v>683</c:v>
                </c:pt>
                <c:pt idx="38">
                  <c:v>3664</c:v>
                </c:pt>
                <c:pt idx="39">
                  <c:v>3666</c:v>
                </c:pt>
                <c:pt idx="40">
                  <c:v>5577</c:v>
                </c:pt>
                <c:pt idx="42">
                  <c:v>7676</c:v>
                </c:pt>
                <c:pt idx="44">
                  <c:v>6754</c:v>
                </c:pt>
                <c:pt idx="45">
                  <c:v>10288</c:v>
                </c:pt>
                <c:pt idx="46">
                  <c:v>11151</c:v>
                </c:pt>
                <c:pt idx="47">
                  <c:v>13412</c:v>
                </c:pt>
                <c:pt idx="48">
                  <c:v>17752</c:v>
                </c:pt>
                <c:pt idx="49">
                  <c:v>12792</c:v>
                </c:pt>
                <c:pt idx="50">
                  <c:v>14174</c:v>
                </c:pt>
                <c:pt idx="51">
                  <c:v>17674</c:v>
                </c:pt>
                <c:pt idx="52">
                  <c:v>20253</c:v>
                </c:pt>
              </c:numCache>
            </c:numRef>
          </c:val>
          <c:smooth val="0"/>
          <c:extLst>
            <c:ext xmlns:c16="http://schemas.microsoft.com/office/drawing/2014/chart" uri="{C3380CC4-5D6E-409C-BE32-E72D297353CC}">
              <c16:uniqueId val="{00000002-43F5-4B9B-A559-4D12D5355146}"/>
            </c:ext>
          </c:extLst>
        </c:ser>
        <c:ser>
          <c:idx val="3"/>
          <c:order val="3"/>
          <c:tx>
            <c:v>Petersberg</c:v>
          </c:tx>
          <c:spPr>
            <a:ln w="28575" cap="rnd">
              <a:solidFill>
                <a:schemeClr val="accent4"/>
              </a:solidFill>
              <a:round/>
            </a:ln>
            <a:effectLst/>
          </c:spPr>
          <c:marker>
            <c:symbol val="circle"/>
            <c:size val="5"/>
            <c:spPr>
              <a:solidFill>
                <a:schemeClr val="accent4"/>
              </a:solidFill>
              <a:ln w="9525">
                <a:solidFill>
                  <a:schemeClr val="accent4"/>
                </a:solidFill>
              </a:ln>
              <a:effectLst/>
            </c:spPr>
          </c:marker>
          <c:val>
            <c:numRef>
              <c:f>Petersberg!$BX$11:$BX$63</c:f>
              <c:numCache>
                <c:formatCode>#,##0</c:formatCode>
                <c:ptCount val="53"/>
                <c:pt idx="8">
                  <c:v>0</c:v>
                </c:pt>
                <c:pt idx="9">
                  <c:v>0</c:v>
                </c:pt>
                <c:pt idx="28">
                  <c:v>17</c:v>
                </c:pt>
                <c:pt idx="29">
                  <c:v>89</c:v>
                </c:pt>
                <c:pt idx="30">
                  <c:v>480</c:v>
                </c:pt>
                <c:pt idx="32">
                  <c:v>193</c:v>
                </c:pt>
                <c:pt idx="33">
                  <c:v>81</c:v>
                </c:pt>
                <c:pt idx="34">
                  <c:v>38</c:v>
                </c:pt>
                <c:pt idx="35">
                  <c:v>53</c:v>
                </c:pt>
                <c:pt idx="38">
                  <c:v>246</c:v>
                </c:pt>
                <c:pt idx="39">
                  <c:v>198</c:v>
                </c:pt>
                <c:pt idx="40">
                  <c:v>138</c:v>
                </c:pt>
                <c:pt idx="42">
                  <c:v>62</c:v>
                </c:pt>
                <c:pt idx="44">
                  <c:v>127.77163198247536</c:v>
                </c:pt>
                <c:pt idx="45">
                  <c:v>83.542990142387737</c:v>
                </c:pt>
                <c:pt idx="46">
                  <c:v>270.28614457831327</c:v>
                </c:pt>
                <c:pt idx="47">
                  <c:v>196.57174151150056</c:v>
                </c:pt>
                <c:pt idx="48">
                  <c:v>732.22973713033957</c:v>
                </c:pt>
                <c:pt idx="49">
                  <c:v>427.54353778751369</c:v>
                </c:pt>
                <c:pt idx="50">
                  <c:v>113.02875136911283</c:v>
                </c:pt>
                <c:pt idx="51">
                  <c:v>432.45783132530124</c:v>
                </c:pt>
                <c:pt idx="52">
                  <c:v>914.0585980284776</c:v>
                </c:pt>
              </c:numCache>
            </c:numRef>
          </c:val>
          <c:smooth val="0"/>
          <c:extLst>
            <c:ext xmlns:c16="http://schemas.microsoft.com/office/drawing/2014/chart" uri="{C3380CC4-5D6E-409C-BE32-E72D297353CC}">
              <c16:uniqueId val="{00000005-43F5-4B9B-A559-4D12D5355146}"/>
            </c:ext>
          </c:extLst>
        </c:ser>
        <c:ser>
          <c:idx val="4"/>
          <c:order val="4"/>
          <c:tx>
            <c:v>Wrangell</c:v>
          </c:tx>
          <c:spPr>
            <a:ln w="28575" cap="rnd">
              <a:solidFill>
                <a:schemeClr val="accent5"/>
              </a:solidFill>
              <a:round/>
            </a:ln>
            <a:effectLst/>
          </c:spPr>
          <c:marker>
            <c:symbol val="circle"/>
            <c:size val="5"/>
            <c:spPr>
              <a:solidFill>
                <a:schemeClr val="accent5"/>
              </a:solidFill>
              <a:ln w="9525">
                <a:solidFill>
                  <a:schemeClr val="accent5"/>
                </a:solidFill>
              </a:ln>
              <a:effectLst/>
            </c:spPr>
          </c:marker>
          <c:val>
            <c:numRef>
              <c:f>Wrangell!$BQ$11:$BQ$63</c:f>
              <c:numCache>
                <c:formatCode>#,##0</c:formatCode>
                <c:ptCount val="53"/>
                <c:pt idx="28">
                  <c:v>9</c:v>
                </c:pt>
                <c:pt idx="29">
                  <c:v>98</c:v>
                </c:pt>
                <c:pt idx="30">
                  <c:v>36</c:v>
                </c:pt>
                <c:pt idx="32">
                  <c:v>45</c:v>
                </c:pt>
                <c:pt idx="33">
                  <c:v>268</c:v>
                </c:pt>
                <c:pt idx="34">
                  <c:v>65</c:v>
                </c:pt>
                <c:pt idx="35">
                  <c:v>153</c:v>
                </c:pt>
                <c:pt idx="38" formatCode="General">
                  <c:v>94</c:v>
                </c:pt>
                <c:pt idx="39" formatCode="General">
                  <c:v>114</c:v>
                </c:pt>
                <c:pt idx="40" formatCode="General">
                  <c:v>85</c:v>
                </c:pt>
                <c:pt idx="47">
                  <c:v>49.268825154792772</c:v>
                </c:pt>
                <c:pt idx="48">
                  <c:v>546.88395921819972</c:v>
                </c:pt>
                <c:pt idx="49">
                  <c:v>54.19570767027205</c:v>
                </c:pt>
                <c:pt idx="50">
                  <c:v>29.56129509287566</c:v>
                </c:pt>
                <c:pt idx="51">
                  <c:v>261.12477332040169</c:v>
                </c:pt>
                <c:pt idx="52">
                  <c:v>88.683885278626988</c:v>
                </c:pt>
              </c:numCache>
            </c:numRef>
          </c:val>
          <c:smooth val="0"/>
          <c:extLst>
            <c:ext xmlns:c16="http://schemas.microsoft.com/office/drawing/2014/chart" uri="{C3380CC4-5D6E-409C-BE32-E72D297353CC}">
              <c16:uniqueId val="{00000006-43F5-4B9B-A559-4D12D5355146}"/>
            </c:ext>
          </c:extLst>
        </c:ser>
        <c:ser>
          <c:idx val="5"/>
          <c:order val="5"/>
          <c:tx>
            <c:v>Craig</c:v>
          </c:tx>
          <c:spPr>
            <a:ln w="28575" cap="rnd">
              <a:solidFill>
                <a:schemeClr val="accent6"/>
              </a:solidFill>
              <a:round/>
            </a:ln>
            <a:effectLst/>
          </c:spPr>
          <c:marker>
            <c:symbol val="circle"/>
            <c:size val="5"/>
            <c:spPr>
              <a:solidFill>
                <a:schemeClr val="accent6"/>
              </a:solidFill>
              <a:ln w="9525">
                <a:solidFill>
                  <a:schemeClr val="accent6"/>
                </a:solidFill>
              </a:ln>
              <a:effectLst/>
            </c:spPr>
          </c:marker>
          <c:val>
            <c:numRef>
              <c:f>Craig!$BK$22:$BK$63</c:f>
              <c:numCache>
                <c:formatCode>General</c:formatCode>
                <c:ptCount val="42"/>
                <c:pt idx="27">
                  <c:v>1182</c:v>
                </c:pt>
                <c:pt idx="31" formatCode="#,##0">
                  <c:v>1963.5</c:v>
                </c:pt>
                <c:pt idx="33" formatCode="#,##0">
                  <c:v>2294.25</c:v>
                </c:pt>
                <c:pt idx="34" formatCode="#,##0">
                  <c:v>1846.25</c:v>
                </c:pt>
                <c:pt idx="35" formatCode="#,##0">
                  <c:v>1673</c:v>
                </c:pt>
                <c:pt idx="36" formatCode="#,##0">
                  <c:v>2006</c:v>
                </c:pt>
                <c:pt idx="37" formatCode="#,##0">
                  <c:v>2128</c:v>
                </c:pt>
                <c:pt idx="38" formatCode="#,##0">
                  <c:v>1368</c:v>
                </c:pt>
                <c:pt idx="39" formatCode="#,##0">
                  <c:v>1394</c:v>
                </c:pt>
                <c:pt idx="40" formatCode="#,##0">
                  <c:v>1068</c:v>
                </c:pt>
                <c:pt idx="41" formatCode="#,##0">
                  <c:v>1806</c:v>
                </c:pt>
              </c:numCache>
            </c:numRef>
          </c:val>
          <c:smooth val="0"/>
          <c:extLst>
            <c:ext xmlns:c16="http://schemas.microsoft.com/office/drawing/2014/chart" uri="{C3380CC4-5D6E-409C-BE32-E72D297353CC}">
              <c16:uniqueId val="{00000007-43F5-4B9B-A559-4D12D5355146}"/>
            </c:ext>
          </c:extLst>
        </c:ser>
        <c:ser>
          <c:idx val="6"/>
          <c:order val="6"/>
          <c:tx>
            <c:v>Haines</c:v>
          </c:tx>
          <c:spPr>
            <a:ln w="28575" cap="rnd">
              <a:solidFill>
                <a:schemeClr val="accent1">
                  <a:lumMod val="60000"/>
                </a:schemeClr>
              </a:solidFill>
              <a:round/>
            </a:ln>
            <a:effectLst/>
          </c:spPr>
          <c:marker>
            <c:symbol val="circle"/>
            <c:size val="5"/>
            <c:spPr>
              <a:solidFill>
                <a:schemeClr val="accent1">
                  <a:lumMod val="60000"/>
                </a:schemeClr>
              </a:solidFill>
              <a:ln w="9525">
                <a:solidFill>
                  <a:schemeClr val="accent1">
                    <a:lumMod val="60000"/>
                  </a:schemeClr>
                </a:solidFill>
              </a:ln>
              <a:effectLst/>
            </c:spPr>
          </c:marker>
          <c:val>
            <c:numRef>
              <c:f>Haines!$BQ$11:$BQ$46</c:f>
              <c:numCache>
                <c:formatCode>#,##0</c:formatCode>
                <c:ptCount val="36"/>
                <c:pt idx="29">
                  <c:v>0</c:v>
                </c:pt>
                <c:pt idx="30">
                  <c:v>0</c:v>
                </c:pt>
                <c:pt idx="32">
                  <c:v>4</c:v>
                </c:pt>
                <c:pt idx="33">
                  <c:v>0</c:v>
                </c:pt>
                <c:pt idx="34">
                  <c:v>6</c:v>
                </c:pt>
                <c:pt idx="35">
                  <c:v>0</c:v>
                </c:pt>
              </c:numCache>
            </c:numRef>
          </c:val>
          <c:smooth val="0"/>
          <c:extLst>
            <c:ext xmlns:c16="http://schemas.microsoft.com/office/drawing/2014/chart" uri="{C3380CC4-5D6E-409C-BE32-E72D297353CC}">
              <c16:uniqueId val="{00000008-43F5-4B9B-A559-4D12D5355146}"/>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max val="22000"/>
          <c:min val="0"/>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majorUnit val="2000"/>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Angler</a:t>
            </a:r>
            <a:r>
              <a:rPr lang="en-US" baseline="0"/>
              <a:t> hours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Juneau</c:v>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Juneau!$AO$11:$AO$63</c:f>
              <c:numCache>
                <c:formatCode>#,##0</c:formatCode>
                <c:ptCount val="53"/>
                <c:pt idx="1">
                  <c:v>41751.839999999997</c:v>
                </c:pt>
                <c:pt idx="2">
                  <c:v>39155.24</c:v>
                </c:pt>
                <c:pt idx="3">
                  <c:v>31964.266520787744</c:v>
                </c:pt>
                <c:pt idx="4">
                  <c:v>77634.076034997022</c:v>
                </c:pt>
                <c:pt idx="5">
                  <c:v>106330.15137159891</c:v>
                </c:pt>
                <c:pt idx="6">
                  <c:v>76690.873090242414</c:v>
                </c:pt>
                <c:pt idx="7">
                  <c:v>73595.290676416815</c:v>
                </c:pt>
                <c:pt idx="8">
                  <c:v>68573.634686346864</c:v>
                </c:pt>
                <c:pt idx="9">
                  <c:v>120693.5822720326</c:v>
                </c:pt>
                <c:pt idx="11">
                  <c:v>72712.371098892589</c:v>
                </c:pt>
                <c:pt idx="12">
                  <c:v>185534.6734627304</c:v>
                </c:pt>
                <c:pt idx="14">
                  <c:v>130981.22</c:v>
                </c:pt>
                <c:pt idx="15">
                  <c:v>103793.14</c:v>
                </c:pt>
                <c:pt idx="16">
                  <c:v>121940.35</c:v>
                </c:pt>
                <c:pt idx="17">
                  <c:v>154106.16</c:v>
                </c:pt>
                <c:pt idx="19">
                  <c:v>144012.76</c:v>
                </c:pt>
                <c:pt idx="20">
                  <c:v>254630.58000000002</c:v>
                </c:pt>
                <c:pt idx="21">
                  <c:v>318592.90000000002</c:v>
                </c:pt>
                <c:pt idx="22">
                  <c:v>255043.66999999998</c:v>
                </c:pt>
                <c:pt idx="23">
                  <c:v>292767.39</c:v>
                </c:pt>
                <c:pt idx="24">
                  <c:v>307955.7</c:v>
                </c:pt>
                <c:pt idx="25">
                  <c:v>240427.2</c:v>
                </c:pt>
                <c:pt idx="27">
                  <c:v>269402</c:v>
                </c:pt>
                <c:pt idx="28">
                  <c:v>320603</c:v>
                </c:pt>
                <c:pt idx="29">
                  <c:v>318822</c:v>
                </c:pt>
                <c:pt idx="30">
                  <c:v>341458</c:v>
                </c:pt>
                <c:pt idx="32">
                  <c:v>318086</c:v>
                </c:pt>
                <c:pt idx="33">
                  <c:v>401840</c:v>
                </c:pt>
                <c:pt idx="34">
                  <c:v>351247</c:v>
                </c:pt>
                <c:pt idx="35">
                  <c:v>373504</c:v>
                </c:pt>
                <c:pt idx="36">
                  <c:v>383976</c:v>
                </c:pt>
                <c:pt idx="37">
                  <c:v>394275</c:v>
                </c:pt>
                <c:pt idx="38">
                  <c:v>388498</c:v>
                </c:pt>
                <c:pt idx="39">
                  <c:v>349965</c:v>
                </c:pt>
                <c:pt idx="40">
                  <c:v>384528</c:v>
                </c:pt>
                <c:pt idx="42">
                  <c:v>326807</c:v>
                </c:pt>
                <c:pt idx="44">
                  <c:v>355381</c:v>
                </c:pt>
                <c:pt idx="45">
                  <c:v>305097</c:v>
                </c:pt>
                <c:pt idx="46">
                  <c:v>297229</c:v>
                </c:pt>
                <c:pt idx="47">
                  <c:v>316442</c:v>
                </c:pt>
                <c:pt idx="48">
                  <c:v>288525</c:v>
                </c:pt>
                <c:pt idx="49">
                  <c:v>245280</c:v>
                </c:pt>
                <c:pt idx="50">
                  <c:v>238746</c:v>
                </c:pt>
                <c:pt idx="51">
                  <c:v>235698</c:v>
                </c:pt>
                <c:pt idx="52">
                  <c:v>269622</c:v>
                </c:pt>
              </c:numCache>
            </c:numRef>
          </c:val>
          <c:smooth val="0"/>
          <c:extLst>
            <c:ext xmlns:c16="http://schemas.microsoft.com/office/drawing/2014/chart" uri="{C3380CC4-5D6E-409C-BE32-E72D297353CC}">
              <c16:uniqueId val="{00000000-6919-4015-AFE3-533D57F74A35}"/>
            </c:ext>
          </c:extLst>
        </c:ser>
        <c:ser>
          <c:idx val="1"/>
          <c:order val="1"/>
          <c:tx>
            <c:v>Ketchikan</c:v>
          </c:tx>
          <c:spPr>
            <a:ln w="28575" cap="rnd">
              <a:solidFill>
                <a:schemeClr val="accent2"/>
              </a:solidFill>
              <a:round/>
            </a:ln>
            <a:effectLst/>
          </c:spPr>
          <c:marker>
            <c:symbol val="square"/>
            <c:size val="5"/>
            <c:spPr>
              <a:solidFill>
                <a:schemeClr val="accent2"/>
              </a:solidFill>
              <a:ln w="9525">
                <a:solidFill>
                  <a:schemeClr val="accent2"/>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Ketchikan!$AS$11:$AS$63</c:f>
              <c:numCache>
                <c:formatCode>General</c:formatCode>
                <c:ptCount val="53"/>
                <c:pt idx="3" formatCode="#,##0">
                  <c:v>19845.287499999999</c:v>
                </c:pt>
                <c:pt idx="4" formatCode="#,##0">
                  <c:v>15219.25</c:v>
                </c:pt>
                <c:pt idx="5" formatCode="#,##0">
                  <c:v>34628.073107049611</c:v>
                </c:pt>
                <c:pt idx="6" formatCode="#,##0">
                  <c:v>11511.5</c:v>
                </c:pt>
                <c:pt idx="7" formatCode="#,##0">
                  <c:v>32312.065040650406</c:v>
                </c:pt>
                <c:pt idx="8" formatCode="#,##0">
                  <c:v>25900</c:v>
                </c:pt>
                <c:pt idx="9" formatCode="#,##0">
                  <c:v>57008</c:v>
                </c:pt>
                <c:pt idx="11" formatCode="#,##0">
                  <c:v>70954</c:v>
                </c:pt>
                <c:pt idx="12" formatCode="#,##0">
                  <c:v>26127</c:v>
                </c:pt>
                <c:pt idx="14" formatCode="#,##0">
                  <c:v>148718</c:v>
                </c:pt>
                <c:pt idx="15" formatCode="#,##0">
                  <c:v>184487</c:v>
                </c:pt>
                <c:pt idx="16" formatCode="#,##0">
                  <c:v>52877</c:v>
                </c:pt>
                <c:pt idx="21" formatCode="#,##0">
                  <c:v>204974</c:v>
                </c:pt>
                <c:pt idx="23" formatCode="#,##0">
                  <c:v>131104</c:v>
                </c:pt>
                <c:pt idx="24" formatCode="#,##0">
                  <c:v>180806</c:v>
                </c:pt>
                <c:pt idx="28" formatCode="#,##0">
                  <c:v>133447</c:v>
                </c:pt>
                <c:pt idx="29" formatCode="#,##0">
                  <c:v>223725</c:v>
                </c:pt>
                <c:pt idx="30" formatCode="#,##0">
                  <c:v>96806</c:v>
                </c:pt>
                <c:pt idx="32" formatCode="#,##0">
                  <c:v>184726</c:v>
                </c:pt>
                <c:pt idx="33" formatCode="#,##0">
                  <c:v>242274</c:v>
                </c:pt>
                <c:pt idx="34" formatCode="#,##0">
                  <c:v>225779</c:v>
                </c:pt>
                <c:pt idx="35" formatCode="#,##0">
                  <c:v>276516</c:v>
                </c:pt>
                <c:pt idx="36" formatCode="#,##0">
                  <c:v>248618</c:v>
                </c:pt>
                <c:pt idx="37" formatCode="#,##0">
                  <c:v>343698</c:v>
                </c:pt>
                <c:pt idx="38" formatCode="#,##0">
                  <c:v>261635</c:v>
                </c:pt>
                <c:pt idx="39" formatCode="#,##0">
                  <c:v>276969</c:v>
                </c:pt>
                <c:pt idx="40" formatCode="#,##0">
                  <c:v>286464</c:v>
                </c:pt>
                <c:pt idx="42" formatCode="#,##0">
                  <c:v>277146</c:v>
                </c:pt>
                <c:pt idx="44" formatCode="#,##0">
                  <c:v>253977</c:v>
                </c:pt>
                <c:pt idx="45" formatCode="#,##0">
                  <c:v>199977</c:v>
                </c:pt>
                <c:pt idx="46" formatCode="#,##0">
                  <c:v>205063</c:v>
                </c:pt>
                <c:pt idx="47" formatCode="#,##0">
                  <c:v>169664</c:v>
                </c:pt>
                <c:pt idx="48" formatCode="#,##0">
                  <c:v>162344</c:v>
                </c:pt>
                <c:pt idx="49" formatCode="#,##0">
                  <c:v>168123</c:v>
                </c:pt>
                <c:pt idx="50" formatCode="#,##0">
                  <c:v>232316</c:v>
                </c:pt>
                <c:pt idx="51" formatCode="#,##0">
                  <c:v>208430</c:v>
                </c:pt>
                <c:pt idx="52" formatCode="#,##0">
                  <c:v>199134</c:v>
                </c:pt>
              </c:numCache>
            </c:numRef>
          </c:val>
          <c:smooth val="0"/>
          <c:extLst>
            <c:ext xmlns:c16="http://schemas.microsoft.com/office/drawing/2014/chart" uri="{C3380CC4-5D6E-409C-BE32-E72D297353CC}">
              <c16:uniqueId val="{00000001-6919-4015-AFE3-533D57F74A35}"/>
            </c:ext>
          </c:extLst>
        </c:ser>
        <c:ser>
          <c:idx val="2"/>
          <c:order val="2"/>
          <c:tx>
            <c:v>Sitka</c:v>
          </c:tx>
          <c:spPr>
            <a:ln w="28575" cap="rnd">
              <a:solidFill>
                <a:schemeClr val="accent3"/>
              </a:solidFill>
              <a:round/>
            </a:ln>
            <a:effectLst/>
          </c:spPr>
          <c:marker>
            <c:symbol val="square"/>
            <c:size val="5"/>
            <c:spPr>
              <a:solidFill>
                <a:schemeClr val="accent3"/>
              </a:solidFill>
              <a:ln w="9525">
                <a:solidFill>
                  <a:schemeClr val="accent3"/>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Sitka!$AT$11:$AT$63</c:f>
              <c:numCache>
                <c:formatCode>General</c:formatCode>
                <c:ptCount val="53"/>
                <c:pt idx="5" formatCode="#,##0">
                  <c:v>5716</c:v>
                </c:pt>
                <c:pt idx="6" formatCode="#,##0">
                  <c:v>6257.1689440993796</c:v>
                </c:pt>
                <c:pt idx="7" formatCode="#,##0">
                  <c:v>16623.013452914798</c:v>
                </c:pt>
                <c:pt idx="8" formatCode="#,##0">
                  <c:v>8296</c:v>
                </c:pt>
                <c:pt idx="9" formatCode="#,##0">
                  <c:v>18179</c:v>
                </c:pt>
                <c:pt idx="11" formatCode="#,##0">
                  <c:v>10298</c:v>
                </c:pt>
                <c:pt idx="17" formatCode="#,##0">
                  <c:v>24714.2109375</c:v>
                </c:pt>
                <c:pt idx="19" formatCode="#,##0">
                  <c:v>27188.31245729902</c:v>
                </c:pt>
                <c:pt idx="20" formatCode="#,##0">
                  <c:v>12554</c:v>
                </c:pt>
                <c:pt idx="32" formatCode="#,##0">
                  <c:v>40871</c:v>
                </c:pt>
                <c:pt idx="33" formatCode="#,##0">
                  <c:v>58814</c:v>
                </c:pt>
                <c:pt idx="34" formatCode="#,##0">
                  <c:v>54766</c:v>
                </c:pt>
                <c:pt idx="35" formatCode="#,##0">
                  <c:v>41362</c:v>
                </c:pt>
                <c:pt idx="38" formatCode="#,##0">
                  <c:v>115031</c:v>
                </c:pt>
                <c:pt idx="39" formatCode="#,##0">
                  <c:v>151829</c:v>
                </c:pt>
                <c:pt idx="40" formatCode="#,##0">
                  <c:v>168146</c:v>
                </c:pt>
                <c:pt idx="42" formatCode="#,##0">
                  <c:v>188000</c:v>
                </c:pt>
                <c:pt idx="44" formatCode="#,##0">
                  <c:v>182513</c:v>
                </c:pt>
                <c:pt idx="45" formatCode="#,##0">
                  <c:v>207288</c:v>
                </c:pt>
                <c:pt idx="46" formatCode="#,##0">
                  <c:v>202818</c:v>
                </c:pt>
                <c:pt idx="47" formatCode="#,##0">
                  <c:v>229012</c:v>
                </c:pt>
                <c:pt idx="48" formatCode="#,##0">
                  <c:v>209027</c:v>
                </c:pt>
                <c:pt idx="49" formatCode="#,##0">
                  <c:v>192150</c:v>
                </c:pt>
                <c:pt idx="50" formatCode="#,##0">
                  <c:v>211472</c:v>
                </c:pt>
                <c:pt idx="51" formatCode="#,##0">
                  <c:v>209430</c:v>
                </c:pt>
                <c:pt idx="52" formatCode="#,##0">
                  <c:v>218156</c:v>
                </c:pt>
              </c:numCache>
            </c:numRef>
          </c:val>
          <c:smooth val="0"/>
          <c:extLst>
            <c:ext xmlns:c16="http://schemas.microsoft.com/office/drawing/2014/chart" uri="{C3380CC4-5D6E-409C-BE32-E72D297353CC}">
              <c16:uniqueId val="{00000002-6919-4015-AFE3-533D57F74A35}"/>
            </c:ext>
          </c:extLst>
        </c:ser>
        <c:ser>
          <c:idx val="3"/>
          <c:order val="3"/>
          <c:tx>
            <c:v>Petersberg</c:v>
          </c:tx>
          <c:spPr>
            <a:ln w="28575" cap="rnd">
              <a:solidFill>
                <a:schemeClr val="accent4"/>
              </a:solidFill>
              <a:round/>
            </a:ln>
            <a:effectLst/>
          </c:spPr>
          <c:marker>
            <c:symbol val="circle"/>
            <c:size val="5"/>
            <c:spPr>
              <a:solidFill>
                <a:schemeClr val="accent4"/>
              </a:solidFill>
              <a:ln w="9525">
                <a:solidFill>
                  <a:schemeClr val="accent4"/>
                </a:solidFill>
              </a:ln>
              <a:effectLst/>
            </c:spPr>
          </c:marker>
          <c:val>
            <c:numRef>
              <c:f>Petersberg!$AP$11:$AP$63</c:f>
              <c:numCache>
                <c:formatCode>#,##0</c:formatCode>
                <c:ptCount val="53"/>
                <c:pt idx="8">
                  <c:v>2638</c:v>
                </c:pt>
                <c:pt idx="9">
                  <c:v>5759.9</c:v>
                </c:pt>
                <c:pt idx="11">
                  <c:v>5863</c:v>
                </c:pt>
                <c:pt idx="12">
                  <c:v>6529</c:v>
                </c:pt>
                <c:pt idx="28">
                  <c:v>13362</c:v>
                </c:pt>
                <c:pt idx="29">
                  <c:v>17541</c:v>
                </c:pt>
                <c:pt idx="30">
                  <c:v>33745</c:v>
                </c:pt>
                <c:pt idx="32">
                  <c:v>24759</c:v>
                </c:pt>
                <c:pt idx="33">
                  <c:v>35501</c:v>
                </c:pt>
                <c:pt idx="34">
                  <c:v>30421</c:v>
                </c:pt>
                <c:pt idx="35">
                  <c:v>32139</c:v>
                </c:pt>
                <c:pt idx="38">
                  <c:v>37196</c:v>
                </c:pt>
                <c:pt idx="39">
                  <c:v>19162</c:v>
                </c:pt>
                <c:pt idx="40">
                  <c:v>19406</c:v>
                </c:pt>
                <c:pt idx="42">
                  <c:v>24404</c:v>
                </c:pt>
                <c:pt idx="44">
                  <c:v>8905.2244596858036</c:v>
                </c:pt>
                <c:pt idx="45">
                  <c:v>10953.226863389831</c:v>
                </c:pt>
                <c:pt idx="46">
                  <c:v>26612.077926729969</c:v>
                </c:pt>
                <c:pt idx="47">
                  <c:v>24073.989344707661</c:v>
                </c:pt>
                <c:pt idx="48">
                  <c:v>41808.733895070756</c:v>
                </c:pt>
                <c:pt idx="49">
                  <c:v>18702.963585577254</c:v>
                </c:pt>
                <c:pt idx="50">
                  <c:v>18226.822948918438</c:v>
                </c:pt>
                <c:pt idx="51">
                  <c:v>37441.787135421699</c:v>
                </c:pt>
                <c:pt idx="52">
                  <c:v>48120.0876060964</c:v>
                </c:pt>
              </c:numCache>
            </c:numRef>
          </c:val>
          <c:smooth val="0"/>
          <c:extLst>
            <c:ext xmlns:c16="http://schemas.microsoft.com/office/drawing/2014/chart" uri="{C3380CC4-5D6E-409C-BE32-E72D297353CC}">
              <c16:uniqueId val="{00000003-6919-4015-AFE3-533D57F74A35}"/>
            </c:ext>
          </c:extLst>
        </c:ser>
        <c:ser>
          <c:idx val="4"/>
          <c:order val="4"/>
          <c:tx>
            <c:v>Wrangell</c:v>
          </c:tx>
          <c:spPr>
            <a:ln w="28575" cap="rnd">
              <a:solidFill>
                <a:schemeClr val="accent5"/>
              </a:solidFill>
              <a:round/>
            </a:ln>
            <a:effectLst/>
          </c:spPr>
          <c:marker>
            <c:symbol val="circle"/>
            <c:size val="5"/>
            <c:spPr>
              <a:solidFill>
                <a:schemeClr val="accent5"/>
              </a:solidFill>
              <a:ln w="9525">
                <a:solidFill>
                  <a:schemeClr val="accent5"/>
                </a:solidFill>
              </a:ln>
              <a:effectLst/>
            </c:spPr>
          </c:marker>
          <c:val>
            <c:numRef>
              <c:f>Wrangell!$AI$11:$AI$63</c:f>
              <c:numCache>
                <c:formatCode>#,##0</c:formatCode>
                <c:ptCount val="53"/>
                <c:pt idx="21">
                  <c:v>5742.25</c:v>
                </c:pt>
                <c:pt idx="22">
                  <c:v>4199.5</c:v>
                </c:pt>
                <c:pt idx="28">
                  <c:v>34868</c:v>
                </c:pt>
                <c:pt idx="29">
                  <c:v>26224</c:v>
                </c:pt>
                <c:pt idx="30">
                  <c:v>33997</c:v>
                </c:pt>
                <c:pt idx="32">
                  <c:v>47109</c:v>
                </c:pt>
                <c:pt idx="33">
                  <c:v>51355</c:v>
                </c:pt>
                <c:pt idx="34">
                  <c:v>34583</c:v>
                </c:pt>
                <c:pt idx="35">
                  <c:v>44504</c:v>
                </c:pt>
                <c:pt idx="38">
                  <c:v>48149</c:v>
                </c:pt>
                <c:pt idx="39">
                  <c:v>49917</c:v>
                </c:pt>
                <c:pt idx="40">
                  <c:v>47734</c:v>
                </c:pt>
                <c:pt idx="42">
                  <c:v>46687.138716681628</c:v>
                </c:pt>
                <c:pt idx="44">
                  <c:v>37789.188893726052</c:v>
                </c:pt>
                <c:pt idx="45">
                  <c:v>53629.116180991929</c:v>
                </c:pt>
                <c:pt idx="46">
                  <c:v>42854.024119638751</c:v>
                </c:pt>
                <c:pt idx="47">
                  <c:v>33655.534463238939</c:v>
                </c:pt>
                <c:pt idx="48">
                  <c:v>51633.728762222825</c:v>
                </c:pt>
                <c:pt idx="49">
                  <c:v>34591.642141180004</c:v>
                </c:pt>
                <c:pt idx="50">
                  <c:v>28237.44176096638</c:v>
                </c:pt>
                <c:pt idx="51">
                  <c:v>35724.825119740235</c:v>
                </c:pt>
                <c:pt idx="52">
                  <c:v>28137.42604590215</c:v>
                </c:pt>
              </c:numCache>
            </c:numRef>
          </c:val>
          <c:smooth val="0"/>
          <c:extLst>
            <c:ext xmlns:c16="http://schemas.microsoft.com/office/drawing/2014/chart" uri="{C3380CC4-5D6E-409C-BE32-E72D297353CC}">
              <c16:uniqueId val="{00000004-6919-4015-AFE3-533D57F74A35}"/>
            </c:ext>
          </c:extLst>
        </c:ser>
        <c:ser>
          <c:idx val="5"/>
          <c:order val="5"/>
          <c:tx>
            <c:v>Craig</c:v>
          </c:tx>
          <c:spPr>
            <a:ln w="28575" cap="rnd">
              <a:solidFill>
                <a:schemeClr val="accent6"/>
              </a:solidFill>
              <a:round/>
            </a:ln>
            <a:effectLst/>
          </c:spPr>
          <c:marker>
            <c:symbol val="circle"/>
            <c:size val="5"/>
            <c:spPr>
              <a:solidFill>
                <a:schemeClr val="accent6"/>
              </a:solidFill>
              <a:ln w="9525">
                <a:solidFill>
                  <a:schemeClr val="accent6"/>
                </a:solidFill>
              </a:ln>
              <a:effectLst/>
            </c:spPr>
          </c:marker>
          <c:val>
            <c:numRef>
              <c:f>Craig!$AG$22:$AG$63</c:f>
              <c:numCache>
                <c:formatCode>#,##0</c:formatCode>
                <c:ptCount val="42"/>
                <c:pt idx="27">
                  <c:v>22912</c:v>
                </c:pt>
                <c:pt idx="31">
                  <c:v>46887.75</c:v>
                </c:pt>
                <c:pt idx="33">
                  <c:v>41368.25</c:v>
                </c:pt>
                <c:pt idx="34">
                  <c:v>23483.25</c:v>
                </c:pt>
                <c:pt idx="35">
                  <c:v>22722</c:v>
                </c:pt>
                <c:pt idx="36">
                  <c:v>21943</c:v>
                </c:pt>
                <c:pt idx="37">
                  <c:v>19263</c:v>
                </c:pt>
                <c:pt idx="38">
                  <c:v>15548.8</c:v>
                </c:pt>
                <c:pt idx="39">
                  <c:v>17759.400000000001</c:v>
                </c:pt>
                <c:pt idx="40">
                  <c:v>17108</c:v>
                </c:pt>
                <c:pt idx="41">
                  <c:v>13892</c:v>
                </c:pt>
              </c:numCache>
            </c:numRef>
          </c:val>
          <c:smooth val="0"/>
          <c:extLst>
            <c:ext xmlns:c16="http://schemas.microsoft.com/office/drawing/2014/chart" uri="{C3380CC4-5D6E-409C-BE32-E72D297353CC}">
              <c16:uniqueId val="{00000005-6919-4015-AFE3-533D57F74A35}"/>
            </c:ext>
          </c:extLst>
        </c:ser>
        <c:ser>
          <c:idx val="6"/>
          <c:order val="6"/>
          <c:tx>
            <c:v>Haines</c:v>
          </c:tx>
          <c:spPr>
            <a:ln w="28575" cap="rnd">
              <a:solidFill>
                <a:schemeClr val="accent1">
                  <a:lumMod val="60000"/>
                </a:schemeClr>
              </a:solidFill>
              <a:round/>
            </a:ln>
            <a:effectLst/>
          </c:spPr>
          <c:marker>
            <c:symbol val="circle"/>
            <c:size val="5"/>
            <c:spPr>
              <a:solidFill>
                <a:schemeClr val="accent1">
                  <a:lumMod val="60000"/>
                </a:schemeClr>
              </a:solidFill>
              <a:ln w="9525">
                <a:solidFill>
                  <a:schemeClr val="accent1">
                    <a:lumMod val="60000"/>
                  </a:schemeClr>
                </a:solidFill>
              </a:ln>
              <a:effectLst/>
            </c:spPr>
          </c:marker>
          <c:val>
            <c:numRef>
              <c:f>Haines!$AI$11:$AI$46</c:f>
              <c:numCache>
                <c:formatCode>#,##0</c:formatCode>
                <c:ptCount val="36"/>
                <c:pt idx="29">
                  <c:v>10253</c:v>
                </c:pt>
                <c:pt idx="30">
                  <c:v>21598</c:v>
                </c:pt>
                <c:pt idx="32">
                  <c:v>33857</c:v>
                </c:pt>
                <c:pt idx="33">
                  <c:v>26594</c:v>
                </c:pt>
                <c:pt idx="34">
                  <c:v>36222</c:v>
                </c:pt>
                <c:pt idx="35">
                  <c:v>10526</c:v>
                </c:pt>
              </c:numCache>
            </c:numRef>
          </c:val>
          <c:smooth val="0"/>
          <c:extLst>
            <c:ext xmlns:c16="http://schemas.microsoft.com/office/drawing/2014/chart" uri="{C3380CC4-5D6E-409C-BE32-E72D297353CC}">
              <c16:uniqueId val="{00000006-6919-4015-AFE3-533D57F74A35}"/>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max val="450000"/>
          <c:min val="0"/>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majorUnit val="50000"/>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Halibut harvest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Juneau</c:v>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Juneau!$BI$11:$BI$63</c:f>
              <c:numCache>
                <c:formatCode>#,##0</c:formatCode>
                <c:ptCount val="53"/>
                <c:pt idx="1">
                  <c:v>433</c:v>
                </c:pt>
                <c:pt idx="2">
                  <c:v>13</c:v>
                </c:pt>
                <c:pt idx="3">
                  <c:v>1254</c:v>
                </c:pt>
                <c:pt idx="4">
                  <c:v>1448.936170212766</c:v>
                </c:pt>
                <c:pt idx="5">
                  <c:v>933.85774104683196</c:v>
                </c:pt>
                <c:pt idx="6">
                  <c:v>2063.6385210837238</c:v>
                </c:pt>
                <c:pt idx="7">
                  <c:v>2939.5831809872029</c:v>
                </c:pt>
                <c:pt idx="8">
                  <c:v>1596.9312293006039</c:v>
                </c:pt>
                <c:pt idx="9">
                  <c:v>2672.9094229100378</c:v>
                </c:pt>
                <c:pt idx="11">
                  <c:v>2811.0252100840335</c:v>
                </c:pt>
                <c:pt idx="12">
                  <c:v>2834.1600000000003</c:v>
                </c:pt>
                <c:pt idx="14">
                  <c:v>1450</c:v>
                </c:pt>
                <c:pt idx="15">
                  <c:v>1833</c:v>
                </c:pt>
                <c:pt idx="16">
                  <c:v>2500</c:v>
                </c:pt>
                <c:pt idx="17">
                  <c:v>1366</c:v>
                </c:pt>
                <c:pt idx="19">
                  <c:v>1040</c:v>
                </c:pt>
                <c:pt idx="20">
                  <c:v>1054</c:v>
                </c:pt>
                <c:pt idx="21">
                  <c:v>1154</c:v>
                </c:pt>
                <c:pt idx="22">
                  <c:v>826</c:v>
                </c:pt>
                <c:pt idx="23">
                  <c:v>6271</c:v>
                </c:pt>
                <c:pt idx="24">
                  <c:v>10625</c:v>
                </c:pt>
                <c:pt idx="25">
                  <c:v>8642</c:v>
                </c:pt>
                <c:pt idx="27">
                  <c:v>12666</c:v>
                </c:pt>
                <c:pt idx="28">
                  <c:v>16414</c:v>
                </c:pt>
                <c:pt idx="29">
                  <c:v>14609</c:v>
                </c:pt>
                <c:pt idx="30">
                  <c:v>11931</c:v>
                </c:pt>
                <c:pt idx="32">
                  <c:v>13132</c:v>
                </c:pt>
                <c:pt idx="33">
                  <c:v>13513</c:v>
                </c:pt>
                <c:pt idx="34">
                  <c:v>12672</c:v>
                </c:pt>
                <c:pt idx="35">
                  <c:v>12484</c:v>
                </c:pt>
                <c:pt idx="36">
                  <c:v>11774</c:v>
                </c:pt>
                <c:pt idx="37">
                  <c:v>8611</c:v>
                </c:pt>
                <c:pt idx="38">
                  <c:v>9265</c:v>
                </c:pt>
                <c:pt idx="39">
                  <c:v>6928</c:v>
                </c:pt>
                <c:pt idx="40">
                  <c:v>8843</c:v>
                </c:pt>
                <c:pt idx="42">
                  <c:v>9252</c:v>
                </c:pt>
                <c:pt idx="44">
                  <c:v>11158</c:v>
                </c:pt>
                <c:pt idx="45">
                  <c:v>12547</c:v>
                </c:pt>
                <c:pt idx="46">
                  <c:v>8200</c:v>
                </c:pt>
                <c:pt idx="47">
                  <c:v>8105</c:v>
                </c:pt>
                <c:pt idx="48">
                  <c:v>6169</c:v>
                </c:pt>
                <c:pt idx="49">
                  <c:v>4802</c:v>
                </c:pt>
                <c:pt idx="50">
                  <c:v>6172</c:v>
                </c:pt>
                <c:pt idx="51">
                  <c:v>9753</c:v>
                </c:pt>
                <c:pt idx="52">
                  <c:v>11514</c:v>
                </c:pt>
              </c:numCache>
            </c:numRef>
          </c:val>
          <c:smooth val="0"/>
          <c:extLst>
            <c:ext xmlns:c16="http://schemas.microsoft.com/office/drawing/2014/chart" uri="{C3380CC4-5D6E-409C-BE32-E72D297353CC}">
              <c16:uniqueId val="{00000000-328A-4037-A44A-A7E6CED48E41}"/>
            </c:ext>
          </c:extLst>
        </c:ser>
        <c:ser>
          <c:idx val="1"/>
          <c:order val="1"/>
          <c:tx>
            <c:v>Ketchikan</c:v>
          </c:tx>
          <c:spPr>
            <a:ln w="28575" cap="rnd">
              <a:solidFill>
                <a:schemeClr val="accent2"/>
              </a:solidFill>
              <a:round/>
            </a:ln>
            <a:effectLst/>
          </c:spPr>
          <c:marker>
            <c:symbol val="square"/>
            <c:size val="5"/>
            <c:spPr>
              <a:solidFill>
                <a:schemeClr val="accent2"/>
              </a:solidFill>
              <a:ln w="9525">
                <a:solidFill>
                  <a:schemeClr val="accent2"/>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Ketchikan!$BM$11:$BM$63</c:f>
              <c:numCache>
                <c:formatCode>#,##0</c:formatCode>
                <c:ptCount val="53"/>
                <c:pt idx="3">
                  <c:v>68.95</c:v>
                </c:pt>
                <c:pt idx="4">
                  <c:v>136</c:v>
                </c:pt>
                <c:pt idx="5">
                  <c:v>84</c:v>
                </c:pt>
                <c:pt idx="6">
                  <c:v>263.89999999999998</c:v>
                </c:pt>
                <c:pt idx="7">
                  <c:v>173.9647696476965</c:v>
                </c:pt>
                <c:pt idx="8">
                  <c:v>114.46540880503144</c:v>
                </c:pt>
                <c:pt idx="9">
                  <c:v>236.14424951267057</c:v>
                </c:pt>
                <c:pt idx="11">
                  <c:v>643.90058241907082</c:v>
                </c:pt>
                <c:pt idx="12">
                  <c:v>261.97423180592995</c:v>
                </c:pt>
                <c:pt idx="14">
                  <c:v>0</c:v>
                </c:pt>
                <c:pt idx="15">
                  <c:v>0</c:v>
                </c:pt>
                <c:pt idx="16">
                  <c:v>1284</c:v>
                </c:pt>
                <c:pt idx="21">
                  <c:v>961.39459157724991</c:v>
                </c:pt>
                <c:pt idx="23">
                  <c:v>1397</c:v>
                </c:pt>
                <c:pt idx="24">
                  <c:v>1843</c:v>
                </c:pt>
                <c:pt idx="28">
                  <c:v>3811</c:v>
                </c:pt>
                <c:pt idx="29">
                  <c:v>8913</c:v>
                </c:pt>
                <c:pt idx="30">
                  <c:v>4572</c:v>
                </c:pt>
                <c:pt idx="32">
                  <c:v>8208</c:v>
                </c:pt>
                <c:pt idx="33">
                  <c:v>10493</c:v>
                </c:pt>
                <c:pt idx="34">
                  <c:v>7317</c:v>
                </c:pt>
                <c:pt idx="35">
                  <c:v>10797</c:v>
                </c:pt>
                <c:pt idx="36">
                  <c:v>7419</c:v>
                </c:pt>
                <c:pt idx="37">
                  <c:v>9650</c:v>
                </c:pt>
                <c:pt idx="38">
                  <c:v>10257</c:v>
                </c:pt>
                <c:pt idx="39">
                  <c:v>12783</c:v>
                </c:pt>
                <c:pt idx="40">
                  <c:v>10960</c:v>
                </c:pt>
                <c:pt idx="42">
                  <c:v>19675</c:v>
                </c:pt>
                <c:pt idx="44">
                  <c:v>11177</c:v>
                </c:pt>
                <c:pt idx="45">
                  <c:v>7983</c:v>
                </c:pt>
                <c:pt idx="46">
                  <c:v>6778</c:v>
                </c:pt>
                <c:pt idx="47">
                  <c:v>5126</c:v>
                </c:pt>
                <c:pt idx="48">
                  <c:v>6039</c:v>
                </c:pt>
                <c:pt idx="49">
                  <c:v>4664</c:v>
                </c:pt>
                <c:pt idx="50">
                  <c:v>7009</c:v>
                </c:pt>
                <c:pt idx="51">
                  <c:v>7138</c:v>
                </c:pt>
                <c:pt idx="52">
                  <c:v>6254</c:v>
                </c:pt>
              </c:numCache>
            </c:numRef>
          </c:val>
          <c:smooth val="0"/>
          <c:extLst>
            <c:ext xmlns:c16="http://schemas.microsoft.com/office/drawing/2014/chart" uri="{C3380CC4-5D6E-409C-BE32-E72D297353CC}">
              <c16:uniqueId val="{00000001-328A-4037-A44A-A7E6CED48E41}"/>
            </c:ext>
          </c:extLst>
        </c:ser>
        <c:ser>
          <c:idx val="2"/>
          <c:order val="2"/>
          <c:tx>
            <c:v>Sitka</c:v>
          </c:tx>
          <c:spPr>
            <a:ln w="28575" cap="rnd">
              <a:solidFill>
                <a:schemeClr val="accent3"/>
              </a:solidFill>
              <a:round/>
            </a:ln>
            <a:effectLst/>
          </c:spPr>
          <c:marker>
            <c:symbol val="square"/>
            <c:size val="5"/>
            <c:spPr>
              <a:solidFill>
                <a:schemeClr val="accent3"/>
              </a:solidFill>
              <a:ln w="9525">
                <a:solidFill>
                  <a:schemeClr val="accent3"/>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Sitka!$BN$11:$BN$63</c:f>
              <c:numCache>
                <c:formatCode>#,##0</c:formatCode>
                <c:ptCount val="53"/>
                <c:pt idx="6">
                  <c:v>186.56521739130434</c:v>
                </c:pt>
                <c:pt idx="7">
                  <c:v>1931.1031390134531</c:v>
                </c:pt>
                <c:pt idx="8">
                  <c:v>1555.8628411476557</c:v>
                </c:pt>
                <c:pt idx="9">
                  <c:v>415.2440903054449</c:v>
                </c:pt>
                <c:pt idx="11">
                  <c:v>685.51208627742653</c:v>
                </c:pt>
                <c:pt idx="17">
                  <c:v>95</c:v>
                </c:pt>
                <c:pt idx="19">
                  <c:v>144</c:v>
                </c:pt>
                <c:pt idx="20">
                  <c:v>170</c:v>
                </c:pt>
                <c:pt idx="32">
                  <c:v>2228</c:v>
                </c:pt>
                <c:pt idx="33">
                  <c:v>8314</c:v>
                </c:pt>
                <c:pt idx="34">
                  <c:v>6923</c:v>
                </c:pt>
                <c:pt idx="35">
                  <c:v>2694</c:v>
                </c:pt>
                <c:pt idx="38">
                  <c:v>12549</c:v>
                </c:pt>
                <c:pt idx="39">
                  <c:v>12720</c:v>
                </c:pt>
                <c:pt idx="40">
                  <c:v>13185</c:v>
                </c:pt>
                <c:pt idx="42">
                  <c:v>13151</c:v>
                </c:pt>
                <c:pt idx="44">
                  <c:v>12015</c:v>
                </c:pt>
                <c:pt idx="45">
                  <c:v>21852</c:v>
                </c:pt>
                <c:pt idx="46">
                  <c:v>19640</c:v>
                </c:pt>
                <c:pt idx="47">
                  <c:v>27967</c:v>
                </c:pt>
                <c:pt idx="48">
                  <c:v>31110</c:v>
                </c:pt>
                <c:pt idx="49">
                  <c:v>29006</c:v>
                </c:pt>
                <c:pt idx="50">
                  <c:v>34260</c:v>
                </c:pt>
                <c:pt idx="51">
                  <c:v>37473</c:v>
                </c:pt>
                <c:pt idx="52">
                  <c:v>36427</c:v>
                </c:pt>
              </c:numCache>
            </c:numRef>
          </c:val>
          <c:smooth val="0"/>
          <c:extLst>
            <c:ext xmlns:c16="http://schemas.microsoft.com/office/drawing/2014/chart" uri="{C3380CC4-5D6E-409C-BE32-E72D297353CC}">
              <c16:uniqueId val="{00000002-328A-4037-A44A-A7E6CED48E41}"/>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Juneau</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Juneau!$BW$9</c:f>
              <c:strCache>
                <c:ptCount val="1"/>
                <c:pt idx="0">
                  <c:v>rockfish harvest</c:v>
                </c:pt>
              </c:strCache>
            </c:strRef>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Juneau!$BW$11:$BW$63</c:f>
              <c:numCache>
                <c:formatCode>#,##0</c:formatCode>
                <c:ptCount val="53"/>
                <c:pt idx="2">
                  <c:v>0</c:v>
                </c:pt>
                <c:pt idx="6">
                  <c:v>39.55856589936851</c:v>
                </c:pt>
                <c:pt idx="7">
                  <c:v>8.1316270566727606</c:v>
                </c:pt>
                <c:pt idx="8">
                  <c:v>17.125267874537307</c:v>
                </c:pt>
                <c:pt idx="9">
                  <c:v>197.57907868093724</c:v>
                </c:pt>
                <c:pt idx="11">
                  <c:v>91.098039215686271</c:v>
                </c:pt>
                <c:pt idx="12">
                  <c:v>72.300000000000011</c:v>
                </c:pt>
                <c:pt idx="19">
                  <c:v>57</c:v>
                </c:pt>
                <c:pt idx="20">
                  <c:v>107</c:v>
                </c:pt>
                <c:pt idx="21">
                  <c:v>0</c:v>
                </c:pt>
                <c:pt idx="22">
                  <c:v>214</c:v>
                </c:pt>
                <c:pt idx="23">
                  <c:v>1760</c:v>
                </c:pt>
                <c:pt idx="24">
                  <c:v>2253</c:v>
                </c:pt>
                <c:pt idx="25">
                  <c:v>1451</c:v>
                </c:pt>
                <c:pt idx="27">
                  <c:v>840</c:v>
                </c:pt>
                <c:pt idx="28">
                  <c:v>1361</c:v>
                </c:pt>
                <c:pt idx="29">
                  <c:v>530</c:v>
                </c:pt>
                <c:pt idx="30">
                  <c:v>606.10270568746546</c:v>
                </c:pt>
                <c:pt idx="32">
                  <c:v>484</c:v>
                </c:pt>
                <c:pt idx="33">
                  <c:v>1720</c:v>
                </c:pt>
                <c:pt idx="34">
                  <c:v>967</c:v>
                </c:pt>
                <c:pt idx="35">
                  <c:v>1375</c:v>
                </c:pt>
                <c:pt idx="36">
                  <c:v>1467</c:v>
                </c:pt>
                <c:pt idx="37">
                  <c:v>802</c:v>
                </c:pt>
                <c:pt idx="38">
                  <c:v>646</c:v>
                </c:pt>
                <c:pt idx="39">
                  <c:v>945</c:v>
                </c:pt>
                <c:pt idx="40">
                  <c:v>702</c:v>
                </c:pt>
                <c:pt idx="42">
                  <c:v>812</c:v>
                </c:pt>
                <c:pt idx="44">
                  <c:v>774</c:v>
                </c:pt>
                <c:pt idx="45">
                  <c:v>1295</c:v>
                </c:pt>
                <c:pt idx="46">
                  <c:v>659</c:v>
                </c:pt>
                <c:pt idx="47">
                  <c:v>1056</c:v>
                </c:pt>
                <c:pt idx="48">
                  <c:v>1591</c:v>
                </c:pt>
                <c:pt idx="49">
                  <c:v>748</c:v>
                </c:pt>
                <c:pt idx="50">
                  <c:v>534</c:v>
                </c:pt>
                <c:pt idx="51">
                  <c:v>1186</c:v>
                </c:pt>
                <c:pt idx="52">
                  <c:v>1118</c:v>
                </c:pt>
              </c:numCache>
            </c:numRef>
          </c:val>
          <c:smooth val="0"/>
          <c:extLst>
            <c:ext xmlns:c16="http://schemas.microsoft.com/office/drawing/2014/chart" uri="{C3380CC4-5D6E-409C-BE32-E72D297353CC}">
              <c16:uniqueId val="{00000000-D2E8-43F4-9204-F135236009E9}"/>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Juneau</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strRef>
              <c:f>Juneau!$AP$9</c:f>
              <c:strCache>
                <c:ptCount val="1"/>
                <c:pt idx="0">
                  <c:v>angler hours</c:v>
                </c:pt>
              </c:strCache>
            </c:strRef>
          </c:tx>
          <c:spPr>
            <a:ln w="28575" cap="rnd">
              <a:solidFill>
                <a:schemeClr val="accent2"/>
              </a:solidFill>
              <a:round/>
            </a:ln>
            <a:effectLst/>
          </c:spPr>
          <c:marker>
            <c:symbol val="square"/>
            <c:size val="5"/>
            <c:spPr>
              <a:solidFill>
                <a:schemeClr val="accent2"/>
              </a:solidFill>
              <a:ln w="9525">
                <a:solidFill>
                  <a:schemeClr val="accent2"/>
                </a:solidFill>
              </a:ln>
              <a:effectLst/>
            </c:spPr>
          </c:marker>
          <c:cat>
            <c:numRef>
              <c:f>Juneau!$F$11:$F$63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Juneau!$AO$11:$AO$63</c:f>
              <c:numCache>
                <c:formatCode>#,##0</c:formatCode>
                <c:ptCount val="53"/>
                <c:pt idx="1">
                  <c:v>41751.839999999997</c:v>
                </c:pt>
                <c:pt idx="2">
                  <c:v>39155.24</c:v>
                </c:pt>
                <c:pt idx="3">
                  <c:v>31964.266520787744</c:v>
                </c:pt>
                <c:pt idx="4">
                  <c:v>77634.076034997022</c:v>
                </c:pt>
                <c:pt idx="5">
                  <c:v>106330.15137159891</c:v>
                </c:pt>
                <c:pt idx="6">
                  <c:v>76690.873090242414</c:v>
                </c:pt>
                <c:pt idx="7">
                  <c:v>73595.290676416815</c:v>
                </c:pt>
                <c:pt idx="8">
                  <c:v>68573.634686346864</c:v>
                </c:pt>
                <c:pt idx="9">
                  <c:v>120693.5822720326</c:v>
                </c:pt>
                <c:pt idx="11">
                  <c:v>72712.371098892589</c:v>
                </c:pt>
                <c:pt idx="12">
                  <c:v>185534.6734627304</c:v>
                </c:pt>
                <c:pt idx="14">
                  <c:v>130981.22</c:v>
                </c:pt>
                <c:pt idx="15">
                  <c:v>103793.14</c:v>
                </c:pt>
                <c:pt idx="16">
                  <c:v>121940.35</c:v>
                </c:pt>
                <c:pt idx="17">
                  <c:v>154106.16</c:v>
                </c:pt>
                <c:pt idx="19">
                  <c:v>144012.76</c:v>
                </c:pt>
                <c:pt idx="20">
                  <c:v>254630.58000000002</c:v>
                </c:pt>
                <c:pt idx="21">
                  <c:v>318592.90000000002</c:v>
                </c:pt>
                <c:pt idx="22">
                  <c:v>255043.66999999998</c:v>
                </c:pt>
                <c:pt idx="23">
                  <c:v>292767.39</c:v>
                </c:pt>
                <c:pt idx="24">
                  <c:v>307955.7</c:v>
                </c:pt>
                <c:pt idx="25">
                  <c:v>240427.2</c:v>
                </c:pt>
                <c:pt idx="27">
                  <c:v>269402</c:v>
                </c:pt>
                <c:pt idx="28">
                  <c:v>320603</c:v>
                </c:pt>
                <c:pt idx="29">
                  <c:v>318822</c:v>
                </c:pt>
                <c:pt idx="30">
                  <c:v>341458</c:v>
                </c:pt>
                <c:pt idx="32">
                  <c:v>318086</c:v>
                </c:pt>
                <c:pt idx="33">
                  <c:v>401840</c:v>
                </c:pt>
                <c:pt idx="34">
                  <c:v>351247</c:v>
                </c:pt>
                <c:pt idx="35">
                  <c:v>373504</c:v>
                </c:pt>
                <c:pt idx="36">
                  <c:v>383976</c:v>
                </c:pt>
                <c:pt idx="37">
                  <c:v>394275</c:v>
                </c:pt>
                <c:pt idx="38">
                  <c:v>388498</c:v>
                </c:pt>
                <c:pt idx="39">
                  <c:v>349965</c:v>
                </c:pt>
                <c:pt idx="40">
                  <c:v>384528</c:v>
                </c:pt>
                <c:pt idx="42">
                  <c:v>326807</c:v>
                </c:pt>
                <c:pt idx="44">
                  <c:v>355381</c:v>
                </c:pt>
                <c:pt idx="45">
                  <c:v>305097</c:v>
                </c:pt>
                <c:pt idx="46">
                  <c:v>297229</c:v>
                </c:pt>
                <c:pt idx="47">
                  <c:v>316442</c:v>
                </c:pt>
                <c:pt idx="48">
                  <c:v>288525</c:v>
                </c:pt>
                <c:pt idx="49">
                  <c:v>245280</c:v>
                </c:pt>
                <c:pt idx="50">
                  <c:v>238746</c:v>
                </c:pt>
                <c:pt idx="51">
                  <c:v>235698</c:v>
                </c:pt>
                <c:pt idx="52">
                  <c:v>269622</c:v>
                </c:pt>
              </c:numCache>
            </c:numRef>
          </c:val>
          <c:smooth val="0"/>
          <c:extLst>
            <c:ext xmlns:c16="http://schemas.microsoft.com/office/drawing/2014/chart" uri="{C3380CC4-5D6E-409C-BE32-E72D297353CC}">
              <c16:uniqueId val="{00000002-D1C8-4E39-BC2B-E39C2CA71CCF}"/>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Ketchikan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rockfish harvest</c:v>
          </c:tx>
          <c:spPr>
            <a:ln w="28575" cap="rnd">
              <a:solidFill>
                <a:schemeClr val="accent1"/>
              </a:solidFill>
              <a:round/>
            </a:ln>
            <a:effectLst/>
          </c:spPr>
          <c:marker>
            <c:symbol val="square"/>
            <c:size val="5"/>
            <c:spPr>
              <a:solidFill>
                <a:schemeClr val="accent1"/>
              </a:solidFill>
              <a:ln w="9525">
                <a:solidFill>
                  <a:schemeClr val="accent1"/>
                </a:solidFill>
              </a:ln>
              <a:effectLst/>
            </c:spPr>
          </c:marker>
          <c:cat>
            <c:numRef>
              <c:f>Ketchikan!$F$11:$F$63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Ketchikan!$CA$11:$CA$63</c:f>
              <c:numCache>
                <c:formatCode>#,##0</c:formatCode>
                <c:ptCount val="53"/>
                <c:pt idx="3">
                  <c:v>384.15</c:v>
                </c:pt>
                <c:pt idx="4">
                  <c:v>382.5</c:v>
                </c:pt>
                <c:pt idx="5">
                  <c:v>395</c:v>
                </c:pt>
                <c:pt idx="6">
                  <c:v>445.9</c:v>
                </c:pt>
                <c:pt idx="7">
                  <c:v>453.82113821138216</c:v>
                </c:pt>
                <c:pt idx="8">
                  <c:v>722.01257861635213</c:v>
                </c:pt>
                <c:pt idx="9">
                  <c:v>548.68810916179336</c:v>
                </c:pt>
                <c:pt idx="11">
                  <c:v>1845.2076391710689</c:v>
                </c:pt>
                <c:pt idx="12">
                  <c:v>1228.1802695417791</c:v>
                </c:pt>
                <c:pt idx="28">
                  <c:v>2586</c:v>
                </c:pt>
                <c:pt idx="29">
                  <c:v>9805</c:v>
                </c:pt>
                <c:pt idx="30">
                  <c:v>2279.6145251396647</c:v>
                </c:pt>
                <c:pt idx="32">
                  <c:v>6017</c:v>
                </c:pt>
                <c:pt idx="33">
                  <c:v>18591</c:v>
                </c:pt>
                <c:pt idx="34">
                  <c:v>17477</c:v>
                </c:pt>
                <c:pt idx="35">
                  <c:v>11224</c:v>
                </c:pt>
                <c:pt idx="36">
                  <c:v>9561</c:v>
                </c:pt>
                <c:pt idx="37">
                  <c:v>12442</c:v>
                </c:pt>
                <c:pt idx="38">
                  <c:v>8149</c:v>
                </c:pt>
                <c:pt idx="39">
                  <c:v>10573</c:v>
                </c:pt>
                <c:pt idx="40">
                  <c:v>5604</c:v>
                </c:pt>
                <c:pt idx="42">
                  <c:v>10134</c:v>
                </c:pt>
                <c:pt idx="44">
                  <c:v>5492</c:v>
                </c:pt>
                <c:pt idx="45">
                  <c:v>6517</c:v>
                </c:pt>
                <c:pt idx="46">
                  <c:v>3864</c:v>
                </c:pt>
                <c:pt idx="47">
                  <c:v>3282</c:v>
                </c:pt>
                <c:pt idx="48">
                  <c:v>4784</c:v>
                </c:pt>
                <c:pt idx="49">
                  <c:v>3089</c:v>
                </c:pt>
                <c:pt idx="50">
                  <c:v>3627</c:v>
                </c:pt>
                <c:pt idx="51">
                  <c:v>7126</c:v>
                </c:pt>
                <c:pt idx="52" formatCode="General">
                  <c:v>5311</c:v>
                </c:pt>
              </c:numCache>
            </c:numRef>
          </c:val>
          <c:smooth val="0"/>
          <c:extLst>
            <c:ext xmlns:c16="http://schemas.microsoft.com/office/drawing/2014/chart" uri="{C3380CC4-5D6E-409C-BE32-E72D297353CC}">
              <c16:uniqueId val="{00000000-78D4-48A8-A24E-6007E70E4B1A}"/>
            </c:ext>
          </c:extLst>
        </c:ser>
        <c:ser>
          <c:idx val="1"/>
          <c:order val="1"/>
          <c:tx>
            <c:strRef>
              <c:f>Ketchikan!$CN$9</c:f>
              <c:strCache>
                <c:ptCount val="1"/>
                <c:pt idx="0">
                  <c:v>Yelloweye harvest</c:v>
                </c:pt>
              </c:strCache>
            </c:strRef>
          </c:tx>
          <c:spPr>
            <a:ln w="28575" cap="rnd">
              <a:solidFill>
                <a:schemeClr val="accent2"/>
              </a:solidFill>
              <a:round/>
            </a:ln>
            <a:effectLst/>
          </c:spPr>
          <c:marker>
            <c:symbol val="square"/>
            <c:size val="5"/>
            <c:spPr>
              <a:solidFill>
                <a:schemeClr val="accent2"/>
              </a:solidFill>
              <a:ln w="9525">
                <a:solidFill>
                  <a:schemeClr val="accent2"/>
                </a:solidFill>
              </a:ln>
              <a:effectLst/>
            </c:spPr>
          </c:marker>
          <c:cat>
            <c:numRef>
              <c:f>Ketchikan!$F$11:$F$63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Ketchikan!$CN$11:$CN$63</c:f>
              <c:numCache>
                <c:formatCode>General</c:formatCode>
                <c:ptCount val="53"/>
                <c:pt idx="6" formatCode="0">
                  <c:v>136.5</c:v>
                </c:pt>
                <c:pt idx="7" formatCode="0">
                  <c:v>166.40108401084012</c:v>
                </c:pt>
                <c:pt idx="8" formatCode="0">
                  <c:v>268.55345911949684</c:v>
                </c:pt>
                <c:pt idx="12" formatCode="0">
                  <c:v>511.26344086021504</c:v>
                </c:pt>
                <c:pt idx="33" formatCode="#,##0">
                  <c:v>2949</c:v>
                </c:pt>
                <c:pt idx="34" formatCode="#,##0">
                  <c:v>2122</c:v>
                </c:pt>
                <c:pt idx="35" formatCode="#,##0">
                  <c:v>3731</c:v>
                </c:pt>
                <c:pt idx="36" formatCode="#,##0">
                  <c:v>2012</c:v>
                </c:pt>
                <c:pt idx="37" formatCode="#,##0">
                  <c:v>2806</c:v>
                </c:pt>
                <c:pt idx="38" formatCode="#,##0">
                  <c:v>1821</c:v>
                </c:pt>
                <c:pt idx="39" formatCode="#,##0">
                  <c:v>2741</c:v>
                </c:pt>
                <c:pt idx="40" formatCode="#,##0">
                  <c:v>1495</c:v>
                </c:pt>
                <c:pt idx="42" formatCode="#,##0">
                  <c:v>2429</c:v>
                </c:pt>
                <c:pt idx="44" formatCode="#,##0">
                  <c:v>1235</c:v>
                </c:pt>
                <c:pt idx="45" formatCode="#,##0">
                  <c:v>1362</c:v>
                </c:pt>
                <c:pt idx="46" formatCode="#,##0">
                  <c:v>1066</c:v>
                </c:pt>
                <c:pt idx="47" formatCode="#,##0">
                  <c:v>377</c:v>
                </c:pt>
                <c:pt idx="48" formatCode="#,##0">
                  <c:v>1023</c:v>
                </c:pt>
                <c:pt idx="49" formatCode="#,##0">
                  <c:v>778</c:v>
                </c:pt>
                <c:pt idx="50" formatCode="#,##0">
                  <c:v>751</c:v>
                </c:pt>
                <c:pt idx="51" formatCode="#,##0">
                  <c:v>600</c:v>
                </c:pt>
                <c:pt idx="52" formatCode="#,##0">
                  <c:v>1005</c:v>
                </c:pt>
              </c:numCache>
            </c:numRef>
          </c:val>
          <c:smooth val="0"/>
          <c:extLst>
            <c:ext xmlns:c16="http://schemas.microsoft.com/office/drawing/2014/chart" uri="{C3380CC4-5D6E-409C-BE32-E72D297353CC}">
              <c16:uniqueId val="{00000002-78D4-48A8-A24E-6007E70E4B1A}"/>
            </c:ext>
          </c:extLst>
        </c:ser>
        <c:ser>
          <c:idx val="2"/>
          <c:order val="2"/>
          <c:tx>
            <c:strRef>
              <c:f>Ketchikan!$CR$9</c:f>
              <c:strCache>
                <c:ptCount val="1"/>
                <c:pt idx="0">
                  <c:v>Black rockfish harvest</c:v>
                </c:pt>
              </c:strCache>
            </c:strRef>
          </c:tx>
          <c:spPr>
            <a:ln w="28575" cap="rnd">
              <a:solidFill>
                <a:schemeClr val="accent3"/>
              </a:solidFill>
              <a:round/>
            </a:ln>
            <a:effectLst/>
          </c:spPr>
          <c:marker>
            <c:symbol val="square"/>
            <c:size val="5"/>
            <c:spPr>
              <a:solidFill>
                <a:schemeClr val="accent3"/>
              </a:solidFill>
              <a:ln w="9525">
                <a:solidFill>
                  <a:schemeClr val="accent3"/>
                </a:solidFill>
              </a:ln>
              <a:effectLst/>
            </c:spPr>
          </c:marker>
          <c:cat>
            <c:numRef>
              <c:f>Ketchikan!$F$11:$F$63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Ketchikan!$CR$11:$CR$63</c:f>
              <c:numCache>
                <c:formatCode>General</c:formatCode>
                <c:ptCount val="53"/>
                <c:pt idx="33">
                  <c:v>373</c:v>
                </c:pt>
                <c:pt idx="34">
                  <c:v>221</c:v>
                </c:pt>
                <c:pt idx="35">
                  <c:v>362</c:v>
                </c:pt>
                <c:pt idx="36">
                  <c:v>314</c:v>
                </c:pt>
                <c:pt idx="37">
                  <c:v>149</c:v>
                </c:pt>
                <c:pt idx="38" formatCode="#,##0">
                  <c:v>136</c:v>
                </c:pt>
                <c:pt idx="39" formatCode="#,##0">
                  <c:v>442</c:v>
                </c:pt>
                <c:pt idx="40" formatCode="#,##0">
                  <c:v>250</c:v>
                </c:pt>
                <c:pt idx="42" formatCode="#,##0">
                  <c:v>239</c:v>
                </c:pt>
                <c:pt idx="44" formatCode="#,##0">
                  <c:v>106</c:v>
                </c:pt>
                <c:pt idx="45" formatCode="#,##0">
                  <c:v>172</c:v>
                </c:pt>
                <c:pt idx="46" formatCode="#,##0">
                  <c:v>38</c:v>
                </c:pt>
                <c:pt idx="47" formatCode="#,##0">
                  <c:v>31</c:v>
                </c:pt>
                <c:pt idx="48" formatCode="#,##0">
                  <c:v>58</c:v>
                </c:pt>
                <c:pt idx="49" formatCode="#,##0">
                  <c:v>15</c:v>
                </c:pt>
                <c:pt idx="50" formatCode="#,##0">
                  <c:v>295</c:v>
                </c:pt>
                <c:pt idx="51" formatCode="#,##0">
                  <c:v>119</c:v>
                </c:pt>
                <c:pt idx="52" formatCode="#,##0">
                  <c:v>19</c:v>
                </c:pt>
              </c:numCache>
            </c:numRef>
          </c:val>
          <c:smooth val="0"/>
          <c:extLst>
            <c:ext xmlns:c16="http://schemas.microsoft.com/office/drawing/2014/chart" uri="{C3380CC4-5D6E-409C-BE32-E72D297353CC}">
              <c16:uniqueId val="{00000003-78D4-48A8-A24E-6007E70E4B1A}"/>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Ketchikan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3"/>
          <c:order val="0"/>
          <c:tx>
            <c:strRef>
              <c:f>Ketchikan!$AT$9</c:f>
              <c:strCache>
                <c:ptCount val="1"/>
                <c:pt idx="0">
                  <c:v>angler hours</c:v>
                </c:pt>
              </c:strCache>
            </c:strRef>
          </c:tx>
          <c:spPr>
            <a:ln w="28575" cap="rnd">
              <a:solidFill>
                <a:schemeClr val="accent4"/>
              </a:solidFill>
              <a:round/>
            </a:ln>
            <a:effectLst/>
          </c:spPr>
          <c:marker>
            <c:symbol val="square"/>
            <c:size val="5"/>
            <c:spPr>
              <a:solidFill>
                <a:schemeClr val="accent4"/>
              </a:solidFill>
              <a:ln w="9525">
                <a:solidFill>
                  <a:schemeClr val="accent4"/>
                </a:solidFill>
              </a:ln>
              <a:effectLst/>
            </c:spPr>
          </c:marker>
          <c:cat>
            <c:numRef>
              <c:f>Ketchikan!$F$11:$F$63</c:f>
              <c:numCache>
                <c:formatCode>General</c:formatCode>
                <c:ptCount val="53"/>
                <c:pt idx="0">
                  <c:v>1959</c:v>
                </c:pt>
                <c:pt idx="1">
                  <c:v>1960</c:v>
                </c:pt>
                <c:pt idx="2">
                  <c:v>1961</c:v>
                </c:pt>
                <c:pt idx="3">
                  <c:v>1962</c:v>
                </c:pt>
                <c:pt idx="4">
                  <c:v>1963</c:v>
                </c:pt>
                <c:pt idx="5">
                  <c:v>1964</c:v>
                </c:pt>
                <c:pt idx="6">
                  <c:v>1965</c:v>
                </c:pt>
                <c:pt idx="7">
                  <c:v>1966</c:v>
                </c:pt>
                <c:pt idx="8">
                  <c:v>1967</c:v>
                </c:pt>
                <c:pt idx="9">
                  <c:v>1968</c:v>
                </c:pt>
                <c:pt idx="11">
                  <c:v>1969</c:v>
                </c:pt>
                <c:pt idx="12">
                  <c:v>1970</c:v>
                </c:pt>
                <c:pt idx="14">
                  <c:v>1971</c:v>
                </c:pt>
                <c:pt idx="15">
                  <c:v>1972</c:v>
                </c:pt>
                <c:pt idx="16">
                  <c:v>1973</c:v>
                </c:pt>
                <c:pt idx="17">
                  <c:v>1974</c:v>
                </c:pt>
                <c:pt idx="19">
                  <c:v>1975</c:v>
                </c:pt>
                <c:pt idx="20">
                  <c:v>1976</c:v>
                </c:pt>
                <c:pt idx="21">
                  <c:v>1977</c:v>
                </c:pt>
                <c:pt idx="22">
                  <c:v>1978</c:v>
                </c:pt>
                <c:pt idx="23">
                  <c:v>1979</c:v>
                </c:pt>
                <c:pt idx="24">
                  <c:v>1980</c:v>
                </c:pt>
                <c:pt idx="25">
                  <c:v>1981</c:v>
                </c:pt>
                <c:pt idx="27">
                  <c:v>1982</c:v>
                </c:pt>
                <c:pt idx="28">
                  <c:v>1983</c:v>
                </c:pt>
                <c:pt idx="29">
                  <c:v>1984</c:v>
                </c:pt>
                <c:pt idx="30">
                  <c:v>1985</c:v>
                </c:pt>
                <c:pt idx="32">
                  <c:v>1986</c:v>
                </c:pt>
                <c:pt idx="33">
                  <c:v>1987</c:v>
                </c:pt>
                <c:pt idx="34">
                  <c:v>1988</c:v>
                </c:pt>
                <c:pt idx="35">
                  <c:v>1989</c:v>
                </c:pt>
                <c:pt idx="36">
                  <c:v>1990</c:v>
                </c:pt>
                <c:pt idx="37">
                  <c:v>1991</c:v>
                </c:pt>
                <c:pt idx="38">
                  <c:v>1992</c:v>
                </c:pt>
                <c:pt idx="39">
                  <c:v>1993</c:v>
                </c:pt>
                <c:pt idx="40">
                  <c:v>1994</c:v>
                </c:pt>
                <c:pt idx="42">
                  <c:v>1995</c:v>
                </c:pt>
                <c:pt idx="44">
                  <c:v>1996</c:v>
                </c:pt>
                <c:pt idx="45">
                  <c:v>1997</c:v>
                </c:pt>
                <c:pt idx="46">
                  <c:v>1998</c:v>
                </c:pt>
                <c:pt idx="47">
                  <c:v>1999</c:v>
                </c:pt>
                <c:pt idx="48">
                  <c:v>2000</c:v>
                </c:pt>
                <c:pt idx="49">
                  <c:v>2001</c:v>
                </c:pt>
                <c:pt idx="50">
                  <c:v>2002</c:v>
                </c:pt>
                <c:pt idx="51">
                  <c:v>2003</c:v>
                </c:pt>
                <c:pt idx="52">
                  <c:v>2004</c:v>
                </c:pt>
              </c:numCache>
            </c:numRef>
          </c:cat>
          <c:val>
            <c:numRef>
              <c:f>Ketchikan!$AS$11:$AS$63</c:f>
              <c:numCache>
                <c:formatCode>General</c:formatCode>
                <c:ptCount val="53"/>
                <c:pt idx="3" formatCode="#,##0">
                  <c:v>19845.287499999999</c:v>
                </c:pt>
                <c:pt idx="4" formatCode="#,##0">
                  <c:v>15219.25</c:v>
                </c:pt>
                <c:pt idx="5" formatCode="#,##0">
                  <c:v>34628.073107049611</c:v>
                </c:pt>
                <c:pt idx="6" formatCode="#,##0">
                  <c:v>11511.5</c:v>
                </c:pt>
                <c:pt idx="7" formatCode="#,##0">
                  <c:v>32312.065040650406</c:v>
                </c:pt>
                <c:pt idx="8" formatCode="#,##0">
                  <c:v>25900</c:v>
                </c:pt>
                <c:pt idx="9" formatCode="#,##0">
                  <c:v>57008</c:v>
                </c:pt>
                <c:pt idx="11" formatCode="#,##0">
                  <c:v>70954</c:v>
                </c:pt>
                <c:pt idx="12" formatCode="#,##0">
                  <c:v>26127</c:v>
                </c:pt>
                <c:pt idx="14" formatCode="#,##0">
                  <c:v>148718</c:v>
                </c:pt>
                <c:pt idx="15" formatCode="#,##0">
                  <c:v>184487</c:v>
                </c:pt>
                <c:pt idx="16" formatCode="#,##0">
                  <c:v>52877</c:v>
                </c:pt>
                <c:pt idx="21" formatCode="#,##0">
                  <c:v>204974</c:v>
                </c:pt>
                <c:pt idx="23" formatCode="#,##0">
                  <c:v>131104</c:v>
                </c:pt>
                <c:pt idx="24" formatCode="#,##0">
                  <c:v>180806</c:v>
                </c:pt>
                <c:pt idx="28" formatCode="#,##0">
                  <c:v>133447</c:v>
                </c:pt>
                <c:pt idx="29" formatCode="#,##0">
                  <c:v>223725</c:v>
                </c:pt>
                <c:pt idx="30" formatCode="#,##0">
                  <c:v>96806</c:v>
                </c:pt>
                <c:pt idx="32" formatCode="#,##0">
                  <c:v>184726</c:v>
                </c:pt>
                <c:pt idx="33" formatCode="#,##0">
                  <c:v>242274</c:v>
                </c:pt>
                <c:pt idx="34" formatCode="#,##0">
                  <c:v>225779</c:v>
                </c:pt>
                <c:pt idx="35" formatCode="#,##0">
                  <c:v>276516</c:v>
                </c:pt>
                <c:pt idx="36" formatCode="#,##0">
                  <c:v>248618</c:v>
                </c:pt>
                <c:pt idx="37" formatCode="#,##0">
                  <c:v>343698</c:v>
                </c:pt>
                <c:pt idx="38" formatCode="#,##0">
                  <c:v>261635</c:v>
                </c:pt>
                <c:pt idx="39" formatCode="#,##0">
                  <c:v>276969</c:v>
                </c:pt>
                <c:pt idx="40" formatCode="#,##0">
                  <c:v>286464</c:v>
                </c:pt>
                <c:pt idx="42" formatCode="#,##0">
                  <c:v>277146</c:v>
                </c:pt>
                <c:pt idx="44" formatCode="#,##0">
                  <c:v>253977</c:v>
                </c:pt>
                <c:pt idx="45" formatCode="#,##0">
                  <c:v>199977</c:v>
                </c:pt>
                <c:pt idx="46" formatCode="#,##0">
                  <c:v>205063</c:v>
                </c:pt>
                <c:pt idx="47" formatCode="#,##0">
                  <c:v>169664</c:v>
                </c:pt>
                <c:pt idx="48" formatCode="#,##0">
                  <c:v>162344</c:v>
                </c:pt>
                <c:pt idx="49" formatCode="#,##0">
                  <c:v>168123</c:v>
                </c:pt>
                <c:pt idx="50" formatCode="#,##0">
                  <c:v>232316</c:v>
                </c:pt>
                <c:pt idx="51" formatCode="#,##0">
                  <c:v>208430</c:v>
                </c:pt>
                <c:pt idx="52" formatCode="#,##0">
                  <c:v>199134</c:v>
                </c:pt>
              </c:numCache>
            </c:numRef>
          </c:val>
          <c:smooth val="0"/>
          <c:extLst>
            <c:ext xmlns:c16="http://schemas.microsoft.com/office/drawing/2014/chart" uri="{C3380CC4-5D6E-409C-BE32-E72D297353CC}">
              <c16:uniqueId val="{00000005-FF4E-4FE9-99FA-03AE1FF30866}"/>
            </c:ext>
          </c:extLst>
        </c:ser>
        <c:dLbls>
          <c:showLegendKey val="0"/>
          <c:showVal val="0"/>
          <c:showCatName val="0"/>
          <c:showSerName val="0"/>
          <c:showPercent val="0"/>
          <c:showBubbleSize val="0"/>
        </c:dLbls>
        <c:marker val="1"/>
        <c:smooth val="0"/>
        <c:axId val="665795240"/>
        <c:axId val="665793600"/>
      </c:lineChart>
      <c:catAx>
        <c:axId val="665795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3600"/>
        <c:crosses val="autoZero"/>
        <c:auto val="1"/>
        <c:lblAlgn val="ctr"/>
        <c:lblOffset val="100"/>
        <c:noMultiLvlLbl val="0"/>
      </c:catAx>
      <c:valAx>
        <c:axId val="6657936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7952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chart" Target="../charts/chart13.xml"/><Relationship Id="rId1" Type="http://schemas.openxmlformats.org/officeDocument/2006/relationships/chart" Target="../charts/chart12.xml"/></Relationships>
</file>

<file path=xl/drawings/_rels/drawing11.xml.rels><?xml version="1.0" encoding="UTF-8" standalone="yes"?>
<Relationships xmlns="http://schemas.openxmlformats.org/package/2006/relationships"><Relationship Id="rId2" Type="http://schemas.openxmlformats.org/officeDocument/2006/relationships/chart" Target="../charts/chart15.xml"/><Relationship Id="rId1" Type="http://schemas.openxmlformats.org/officeDocument/2006/relationships/chart" Target="../charts/chart14.xml"/></Relationships>
</file>

<file path=xl/drawings/_rels/drawing12.xml.rels><?xml version="1.0" encoding="UTF-8" standalone="yes"?>
<Relationships xmlns="http://schemas.openxmlformats.org/package/2006/relationships"><Relationship Id="rId2" Type="http://schemas.openxmlformats.org/officeDocument/2006/relationships/chart" Target="../charts/chart17.xml"/><Relationship Id="rId1" Type="http://schemas.openxmlformats.org/officeDocument/2006/relationships/chart" Target="../charts/chart16.xml"/></Relationships>
</file>

<file path=xl/drawings/_rels/drawing13.xml.rels><?xml version="1.0" encoding="UTF-8" standalone="yes"?>
<Relationships xmlns="http://schemas.openxmlformats.org/package/2006/relationships"><Relationship Id="rId2" Type="http://schemas.openxmlformats.org/officeDocument/2006/relationships/chart" Target="../charts/chart19.xml"/><Relationship Id="rId1" Type="http://schemas.openxmlformats.org/officeDocument/2006/relationships/chart" Target="../charts/chart18.xml"/></Relationships>
</file>

<file path=xl/drawings/_rels/drawing14.xml.rels><?xml version="1.0" encoding="UTF-8" standalone="yes"?>
<Relationships xmlns="http://schemas.openxmlformats.org/package/2006/relationships"><Relationship Id="rId2" Type="http://schemas.openxmlformats.org/officeDocument/2006/relationships/chart" Target="../charts/chart21.xml"/><Relationship Id="rId1" Type="http://schemas.openxmlformats.org/officeDocument/2006/relationships/chart" Target="../charts/chart20.xml"/></Relationships>
</file>

<file path=xl/drawings/_rels/drawing15.xml.rels><?xml version="1.0" encoding="UTF-8" standalone="yes"?>
<Relationships xmlns="http://schemas.openxmlformats.org/package/2006/relationships"><Relationship Id="rId2" Type="http://schemas.openxmlformats.org/officeDocument/2006/relationships/chart" Target="../charts/chart23.xml"/><Relationship Id="rId1" Type="http://schemas.openxmlformats.org/officeDocument/2006/relationships/chart" Target="../charts/chart22.xml"/></Relationships>
</file>

<file path=xl/drawings/_rels/drawing16.xml.rels><?xml version="1.0" encoding="UTF-8" standalone="yes"?>
<Relationships xmlns="http://schemas.openxmlformats.org/package/2006/relationships"><Relationship Id="rId2" Type="http://schemas.openxmlformats.org/officeDocument/2006/relationships/chart" Target="../charts/chart25.xml"/><Relationship Id="rId1" Type="http://schemas.openxmlformats.org/officeDocument/2006/relationships/chart" Target="../charts/chart24.xml"/></Relationships>
</file>

<file path=xl/drawings/_rels/drawing17.xml.rels><?xml version="1.0" encoding="UTF-8" standalone="yes"?>
<Relationships xmlns="http://schemas.openxmlformats.org/package/2006/relationships"><Relationship Id="rId2" Type="http://schemas.openxmlformats.org/officeDocument/2006/relationships/chart" Target="../charts/chart27.xml"/><Relationship Id="rId1" Type="http://schemas.openxmlformats.org/officeDocument/2006/relationships/chart" Target="../charts/chart26.xml"/></Relationships>
</file>

<file path=xl/drawings/_rels/drawing2.xml.rels><?xml version="1.0" encoding="UTF-8" standalone="yes"?>
<Relationships xmlns="http://schemas.openxmlformats.org/package/2006/relationships"><Relationship Id="rId26" Type="http://schemas.openxmlformats.org/officeDocument/2006/relationships/image" Target="../media/image28.png"/><Relationship Id="rId21" Type="http://schemas.openxmlformats.org/officeDocument/2006/relationships/image" Target="../media/image23.png"/><Relationship Id="rId42" Type="http://schemas.openxmlformats.org/officeDocument/2006/relationships/image" Target="../media/image44.png"/><Relationship Id="rId47" Type="http://schemas.openxmlformats.org/officeDocument/2006/relationships/image" Target="../media/image49.png"/><Relationship Id="rId63" Type="http://schemas.openxmlformats.org/officeDocument/2006/relationships/image" Target="../media/image65.png"/><Relationship Id="rId68" Type="http://schemas.openxmlformats.org/officeDocument/2006/relationships/image" Target="../media/image70.png"/><Relationship Id="rId16" Type="http://schemas.openxmlformats.org/officeDocument/2006/relationships/image" Target="../media/image18.png"/><Relationship Id="rId11" Type="http://schemas.openxmlformats.org/officeDocument/2006/relationships/image" Target="../media/image13.png"/><Relationship Id="rId24" Type="http://schemas.openxmlformats.org/officeDocument/2006/relationships/image" Target="../media/image26.png"/><Relationship Id="rId32" Type="http://schemas.openxmlformats.org/officeDocument/2006/relationships/image" Target="../media/image34.png"/><Relationship Id="rId37" Type="http://schemas.openxmlformats.org/officeDocument/2006/relationships/image" Target="../media/image39.png"/><Relationship Id="rId40" Type="http://schemas.openxmlformats.org/officeDocument/2006/relationships/image" Target="../media/image42.png"/><Relationship Id="rId45" Type="http://schemas.openxmlformats.org/officeDocument/2006/relationships/image" Target="../media/image47.png"/><Relationship Id="rId53" Type="http://schemas.openxmlformats.org/officeDocument/2006/relationships/image" Target="../media/image55.png"/><Relationship Id="rId58" Type="http://schemas.openxmlformats.org/officeDocument/2006/relationships/image" Target="../media/image60.png"/><Relationship Id="rId66" Type="http://schemas.openxmlformats.org/officeDocument/2006/relationships/image" Target="../media/image68.png"/><Relationship Id="rId74" Type="http://schemas.openxmlformats.org/officeDocument/2006/relationships/image" Target="../media/image76.png"/><Relationship Id="rId5" Type="http://schemas.openxmlformats.org/officeDocument/2006/relationships/image" Target="../media/image7.png"/><Relationship Id="rId61" Type="http://schemas.openxmlformats.org/officeDocument/2006/relationships/image" Target="../media/image63.png"/><Relationship Id="rId19" Type="http://schemas.openxmlformats.org/officeDocument/2006/relationships/image" Target="../media/image2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7.png"/><Relationship Id="rId43" Type="http://schemas.openxmlformats.org/officeDocument/2006/relationships/image" Target="../media/image45.png"/><Relationship Id="rId48" Type="http://schemas.openxmlformats.org/officeDocument/2006/relationships/image" Target="../media/image50.png"/><Relationship Id="rId56" Type="http://schemas.openxmlformats.org/officeDocument/2006/relationships/image" Target="../media/image58.png"/><Relationship Id="rId64" Type="http://schemas.openxmlformats.org/officeDocument/2006/relationships/image" Target="../media/image66.png"/><Relationship Id="rId69" Type="http://schemas.openxmlformats.org/officeDocument/2006/relationships/image" Target="../media/image71.png"/><Relationship Id="rId77" Type="http://schemas.openxmlformats.org/officeDocument/2006/relationships/image" Target="../media/image79.png"/><Relationship Id="rId8" Type="http://schemas.openxmlformats.org/officeDocument/2006/relationships/image" Target="../media/image10.png"/><Relationship Id="rId51" Type="http://schemas.openxmlformats.org/officeDocument/2006/relationships/image" Target="../media/image53.png"/><Relationship Id="rId72" Type="http://schemas.openxmlformats.org/officeDocument/2006/relationships/image" Target="../media/image74.png"/><Relationship Id="rId3" Type="http://schemas.openxmlformats.org/officeDocument/2006/relationships/image" Target="../media/image5.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33" Type="http://schemas.openxmlformats.org/officeDocument/2006/relationships/image" Target="../media/image35.png"/><Relationship Id="rId38" Type="http://schemas.openxmlformats.org/officeDocument/2006/relationships/image" Target="../media/image40.png"/><Relationship Id="rId46" Type="http://schemas.openxmlformats.org/officeDocument/2006/relationships/image" Target="../media/image48.png"/><Relationship Id="rId59" Type="http://schemas.openxmlformats.org/officeDocument/2006/relationships/image" Target="../media/image61.png"/><Relationship Id="rId67" Type="http://schemas.openxmlformats.org/officeDocument/2006/relationships/image" Target="../media/image69.png"/><Relationship Id="rId20" Type="http://schemas.openxmlformats.org/officeDocument/2006/relationships/image" Target="../media/image22.png"/><Relationship Id="rId41" Type="http://schemas.openxmlformats.org/officeDocument/2006/relationships/image" Target="../media/image43.png"/><Relationship Id="rId54" Type="http://schemas.openxmlformats.org/officeDocument/2006/relationships/image" Target="../media/image56.png"/><Relationship Id="rId62" Type="http://schemas.openxmlformats.org/officeDocument/2006/relationships/image" Target="../media/image64.png"/><Relationship Id="rId70" Type="http://schemas.openxmlformats.org/officeDocument/2006/relationships/image" Target="../media/image72.png"/><Relationship Id="rId75" Type="http://schemas.openxmlformats.org/officeDocument/2006/relationships/image" Target="../media/image77.png"/><Relationship Id="rId1" Type="http://schemas.openxmlformats.org/officeDocument/2006/relationships/image" Target="../media/image3.png"/><Relationship Id="rId6" Type="http://schemas.openxmlformats.org/officeDocument/2006/relationships/image" Target="../media/image8.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8.png"/><Relationship Id="rId49" Type="http://schemas.openxmlformats.org/officeDocument/2006/relationships/image" Target="../media/image51.png"/><Relationship Id="rId57" Type="http://schemas.openxmlformats.org/officeDocument/2006/relationships/image" Target="../media/image59.png"/><Relationship Id="rId10" Type="http://schemas.openxmlformats.org/officeDocument/2006/relationships/image" Target="../media/image12.png"/><Relationship Id="rId31" Type="http://schemas.openxmlformats.org/officeDocument/2006/relationships/image" Target="../media/image33.png"/><Relationship Id="rId44" Type="http://schemas.openxmlformats.org/officeDocument/2006/relationships/image" Target="../media/image46.png"/><Relationship Id="rId52" Type="http://schemas.openxmlformats.org/officeDocument/2006/relationships/image" Target="../media/image54.png"/><Relationship Id="rId60" Type="http://schemas.openxmlformats.org/officeDocument/2006/relationships/image" Target="../media/image62.png"/><Relationship Id="rId65" Type="http://schemas.openxmlformats.org/officeDocument/2006/relationships/image" Target="../media/image67.png"/><Relationship Id="rId73" Type="http://schemas.openxmlformats.org/officeDocument/2006/relationships/image" Target="../media/image75.png"/><Relationship Id="rId4" Type="http://schemas.openxmlformats.org/officeDocument/2006/relationships/image" Target="../media/image6.png"/><Relationship Id="rId9" Type="http://schemas.openxmlformats.org/officeDocument/2006/relationships/image" Target="../media/image11.png"/><Relationship Id="rId13" Type="http://schemas.openxmlformats.org/officeDocument/2006/relationships/image" Target="../media/image15.png"/><Relationship Id="rId18" Type="http://schemas.openxmlformats.org/officeDocument/2006/relationships/image" Target="../media/image20.png"/><Relationship Id="rId39" Type="http://schemas.openxmlformats.org/officeDocument/2006/relationships/image" Target="../media/image41.png"/><Relationship Id="rId34" Type="http://schemas.openxmlformats.org/officeDocument/2006/relationships/image" Target="../media/image36.png"/><Relationship Id="rId50" Type="http://schemas.openxmlformats.org/officeDocument/2006/relationships/image" Target="../media/image52.png"/><Relationship Id="rId55" Type="http://schemas.openxmlformats.org/officeDocument/2006/relationships/image" Target="../media/image57.png"/><Relationship Id="rId76" Type="http://schemas.openxmlformats.org/officeDocument/2006/relationships/image" Target="../media/image78.png"/><Relationship Id="rId7" Type="http://schemas.openxmlformats.org/officeDocument/2006/relationships/image" Target="../media/image9.png"/><Relationship Id="rId71" Type="http://schemas.openxmlformats.org/officeDocument/2006/relationships/image" Target="../media/image73.png"/><Relationship Id="rId2" Type="http://schemas.openxmlformats.org/officeDocument/2006/relationships/image" Target="../media/image4.png"/><Relationship Id="rId29" Type="http://schemas.openxmlformats.org/officeDocument/2006/relationships/image" Target="../media/image31.png"/></Relationships>
</file>

<file path=xl/drawings/_rels/drawing3.xml.rels><?xml version="1.0" encoding="UTF-8" standalone="yes"?>
<Relationships xmlns="http://schemas.openxmlformats.org/package/2006/relationships"><Relationship Id="rId13" Type="http://schemas.openxmlformats.org/officeDocument/2006/relationships/image" Target="../media/image83.png"/><Relationship Id="rId18" Type="http://schemas.openxmlformats.org/officeDocument/2006/relationships/image" Target="../media/image88.png"/><Relationship Id="rId26" Type="http://schemas.openxmlformats.org/officeDocument/2006/relationships/image" Target="../media/image96.png"/><Relationship Id="rId39" Type="http://schemas.openxmlformats.org/officeDocument/2006/relationships/image" Target="../media/image109.png"/><Relationship Id="rId21" Type="http://schemas.openxmlformats.org/officeDocument/2006/relationships/image" Target="../media/image91.png"/><Relationship Id="rId34" Type="http://schemas.openxmlformats.org/officeDocument/2006/relationships/image" Target="../media/image104.png"/><Relationship Id="rId7" Type="http://schemas.openxmlformats.org/officeDocument/2006/relationships/image" Target="../media/image11.png"/><Relationship Id="rId2" Type="http://schemas.openxmlformats.org/officeDocument/2006/relationships/image" Target="../media/image6.png"/><Relationship Id="rId16" Type="http://schemas.openxmlformats.org/officeDocument/2006/relationships/image" Target="../media/image86.png"/><Relationship Id="rId20" Type="http://schemas.openxmlformats.org/officeDocument/2006/relationships/image" Target="../media/image90.png"/><Relationship Id="rId29" Type="http://schemas.openxmlformats.org/officeDocument/2006/relationships/image" Target="../media/image99.png"/><Relationship Id="rId41" Type="http://schemas.openxmlformats.org/officeDocument/2006/relationships/image" Target="../media/image111.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81.png"/><Relationship Id="rId24" Type="http://schemas.openxmlformats.org/officeDocument/2006/relationships/image" Target="../media/image94.png"/><Relationship Id="rId32" Type="http://schemas.openxmlformats.org/officeDocument/2006/relationships/image" Target="../media/image102.png"/><Relationship Id="rId37" Type="http://schemas.openxmlformats.org/officeDocument/2006/relationships/image" Target="../media/image107.png"/><Relationship Id="rId40" Type="http://schemas.openxmlformats.org/officeDocument/2006/relationships/image" Target="../media/image110.png"/><Relationship Id="rId5" Type="http://schemas.openxmlformats.org/officeDocument/2006/relationships/image" Target="../media/image9.png"/><Relationship Id="rId15" Type="http://schemas.openxmlformats.org/officeDocument/2006/relationships/image" Target="../media/image85.png"/><Relationship Id="rId23" Type="http://schemas.openxmlformats.org/officeDocument/2006/relationships/image" Target="../media/image93.png"/><Relationship Id="rId28" Type="http://schemas.openxmlformats.org/officeDocument/2006/relationships/image" Target="../media/image98.png"/><Relationship Id="rId36" Type="http://schemas.openxmlformats.org/officeDocument/2006/relationships/image" Target="../media/image106.png"/><Relationship Id="rId10" Type="http://schemas.openxmlformats.org/officeDocument/2006/relationships/image" Target="../media/image80.png"/><Relationship Id="rId19" Type="http://schemas.openxmlformats.org/officeDocument/2006/relationships/image" Target="../media/image89.png"/><Relationship Id="rId31" Type="http://schemas.openxmlformats.org/officeDocument/2006/relationships/image" Target="../media/image101.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84.png"/><Relationship Id="rId22" Type="http://schemas.openxmlformats.org/officeDocument/2006/relationships/image" Target="../media/image92.png"/><Relationship Id="rId27" Type="http://schemas.openxmlformats.org/officeDocument/2006/relationships/image" Target="../media/image97.png"/><Relationship Id="rId30" Type="http://schemas.openxmlformats.org/officeDocument/2006/relationships/image" Target="../media/image100.png"/><Relationship Id="rId35" Type="http://schemas.openxmlformats.org/officeDocument/2006/relationships/image" Target="../media/image105.png"/><Relationship Id="rId8" Type="http://schemas.openxmlformats.org/officeDocument/2006/relationships/image" Target="../media/image12.png"/><Relationship Id="rId3" Type="http://schemas.openxmlformats.org/officeDocument/2006/relationships/image" Target="../media/image7.png"/><Relationship Id="rId12" Type="http://schemas.openxmlformats.org/officeDocument/2006/relationships/image" Target="../media/image82.png"/><Relationship Id="rId17" Type="http://schemas.openxmlformats.org/officeDocument/2006/relationships/image" Target="../media/image87.png"/><Relationship Id="rId25" Type="http://schemas.openxmlformats.org/officeDocument/2006/relationships/image" Target="../media/image95.png"/><Relationship Id="rId33" Type="http://schemas.openxmlformats.org/officeDocument/2006/relationships/image" Target="../media/image103.png"/><Relationship Id="rId38" Type="http://schemas.openxmlformats.org/officeDocument/2006/relationships/image" Target="../media/image108.png"/></Relationships>
</file>

<file path=xl/drawings/_rels/drawing4.xml.rels><?xml version="1.0" encoding="UTF-8" standalone="yes"?>
<Relationships xmlns="http://schemas.openxmlformats.org/package/2006/relationships"><Relationship Id="rId8" Type="http://schemas.openxmlformats.org/officeDocument/2006/relationships/image" Target="../media/image116.png"/><Relationship Id="rId13" Type="http://schemas.openxmlformats.org/officeDocument/2006/relationships/image" Target="../media/image121.png"/><Relationship Id="rId18" Type="http://schemas.openxmlformats.org/officeDocument/2006/relationships/image" Target="../media/image126.png"/><Relationship Id="rId26" Type="http://schemas.openxmlformats.org/officeDocument/2006/relationships/image" Target="../media/image134.png"/><Relationship Id="rId3" Type="http://schemas.openxmlformats.org/officeDocument/2006/relationships/image" Target="../media/image5.png"/><Relationship Id="rId21" Type="http://schemas.openxmlformats.org/officeDocument/2006/relationships/image" Target="../media/image129.png"/><Relationship Id="rId7" Type="http://schemas.openxmlformats.org/officeDocument/2006/relationships/image" Target="../media/image9.png"/><Relationship Id="rId12" Type="http://schemas.openxmlformats.org/officeDocument/2006/relationships/image" Target="../media/image120.png"/><Relationship Id="rId17" Type="http://schemas.openxmlformats.org/officeDocument/2006/relationships/image" Target="../media/image125.png"/><Relationship Id="rId25" Type="http://schemas.openxmlformats.org/officeDocument/2006/relationships/image" Target="../media/image133.png"/><Relationship Id="rId2" Type="http://schemas.openxmlformats.org/officeDocument/2006/relationships/image" Target="../media/image113.png"/><Relationship Id="rId16" Type="http://schemas.openxmlformats.org/officeDocument/2006/relationships/image" Target="../media/image124.png"/><Relationship Id="rId20" Type="http://schemas.openxmlformats.org/officeDocument/2006/relationships/image" Target="../media/image128.png"/><Relationship Id="rId29" Type="http://schemas.openxmlformats.org/officeDocument/2006/relationships/image" Target="../media/image137.png"/><Relationship Id="rId1" Type="http://schemas.openxmlformats.org/officeDocument/2006/relationships/image" Target="../media/image112.png"/><Relationship Id="rId6" Type="http://schemas.openxmlformats.org/officeDocument/2006/relationships/image" Target="../media/image115.png"/><Relationship Id="rId11" Type="http://schemas.openxmlformats.org/officeDocument/2006/relationships/image" Target="../media/image119.png"/><Relationship Id="rId24" Type="http://schemas.openxmlformats.org/officeDocument/2006/relationships/image" Target="../media/image132.png"/><Relationship Id="rId32" Type="http://schemas.openxmlformats.org/officeDocument/2006/relationships/image" Target="../media/image140.png"/><Relationship Id="rId5" Type="http://schemas.openxmlformats.org/officeDocument/2006/relationships/image" Target="../media/image8.png"/><Relationship Id="rId15" Type="http://schemas.openxmlformats.org/officeDocument/2006/relationships/image" Target="../media/image123.png"/><Relationship Id="rId23" Type="http://schemas.openxmlformats.org/officeDocument/2006/relationships/image" Target="../media/image131.png"/><Relationship Id="rId28" Type="http://schemas.openxmlformats.org/officeDocument/2006/relationships/image" Target="../media/image136.png"/><Relationship Id="rId10" Type="http://schemas.openxmlformats.org/officeDocument/2006/relationships/image" Target="../media/image118.png"/><Relationship Id="rId19" Type="http://schemas.openxmlformats.org/officeDocument/2006/relationships/image" Target="../media/image127.png"/><Relationship Id="rId31" Type="http://schemas.openxmlformats.org/officeDocument/2006/relationships/image" Target="../media/image139.png"/><Relationship Id="rId4" Type="http://schemas.openxmlformats.org/officeDocument/2006/relationships/image" Target="../media/image114.png"/><Relationship Id="rId9" Type="http://schemas.openxmlformats.org/officeDocument/2006/relationships/image" Target="../media/image117.png"/><Relationship Id="rId14" Type="http://schemas.openxmlformats.org/officeDocument/2006/relationships/image" Target="../media/image122.png"/><Relationship Id="rId22" Type="http://schemas.openxmlformats.org/officeDocument/2006/relationships/image" Target="../media/image130.png"/><Relationship Id="rId27" Type="http://schemas.openxmlformats.org/officeDocument/2006/relationships/image" Target="../media/image135.png"/><Relationship Id="rId30" Type="http://schemas.openxmlformats.org/officeDocument/2006/relationships/image" Target="../media/image138.png"/></Relationships>
</file>

<file path=xl/drawings/_rels/drawing5.xml.rels><?xml version="1.0" encoding="UTF-8" standalone="yes"?>
<Relationships xmlns="http://schemas.openxmlformats.org/package/2006/relationships"><Relationship Id="rId13" Type="http://schemas.openxmlformats.org/officeDocument/2006/relationships/image" Target="../media/image146.png"/><Relationship Id="rId18" Type="http://schemas.openxmlformats.org/officeDocument/2006/relationships/image" Target="../media/image151.png"/><Relationship Id="rId26" Type="http://schemas.openxmlformats.org/officeDocument/2006/relationships/image" Target="../media/image159.png"/><Relationship Id="rId3" Type="http://schemas.openxmlformats.org/officeDocument/2006/relationships/image" Target="../media/image9.png"/><Relationship Id="rId21" Type="http://schemas.openxmlformats.org/officeDocument/2006/relationships/image" Target="../media/image154.png"/><Relationship Id="rId7" Type="http://schemas.openxmlformats.org/officeDocument/2006/relationships/image" Target="../media/image117.png"/><Relationship Id="rId12" Type="http://schemas.openxmlformats.org/officeDocument/2006/relationships/image" Target="../media/image145.png"/><Relationship Id="rId17" Type="http://schemas.openxmlformats.org/officeDocument/2006/relationships/image" Target="../media/image150.png"/><Relationship Id="rId25" Type="http://schemas.openxmlformats.org/officeDocument/2006/relationships/image" Target="../media/image158.png"/><Relationship Id="rId33" Type="http://schemas.openxmlformats.org/officeDocument/2006/relationships/image" Target="../media/image166.png"/><Relationship Id="rId2" Type="http://schemas.openxmlformats.org/officeDocument/2006/relationships/image" Target="../media/image142.png"/><Relationship Id="rId16" Type="http://schemas.openxmlformats.org/officeDocument/2006/relationships/image" Target="../media/image149.png"/><Relationship Id="rId20" Type="http://schemas.openxmlformats.org/officeDocument/2006/relationships/image" Target="../media/image153.png"/><Relationship Id="rId29" Type="http://schemas.openxmlformats.org/officeDocument/2006/relationships/image" Target="../media/image162.png"/><Relationship Id="rId1" Type="http://schemas.openxmlformats.org/officeDocument/2006/relationships/image" Target="../media/image141.png"/><Relationship Id="rId6" Type="http://schemas.openxmlformats.org/officeDocument/2006/relationships/image" Target="../media/image143.png"/><Relationship Id="rId11" Type="http://schemas.openxmlformats.org/officeDocument/2006/relationships/image" Target="../media/image144.png"/><Relationship Id="rId24" Type="http://schemas.openxmlformats.org/officeDocument/2006/relationships/image" Target="../media/image157.png"/><Relationship Id="rId32" Type="http://schemas.openxmlformats.org/officeDocument/2006/relationships/image" Target="../media/image165.png"/><Relationship Id="rId5" Type="http://schemas.openxmlformats.org/officeDocument/2006/relationships/image" Target="../media/image115.png"/><Relationship Id="rId15" Type="http://schemas.openxmlformats.org/officeDocument/2006/relationships/image" Target="../media/image148.png"/><Relationship Id="rId23" Type="http://schemas.openxmlformats.org/officeDocument/2006/relationships/image" Target="../media/image156.png"/><Relationship Id="rId28" Type="http://schemas.openxmlformats.org/officeDocument/2006/relationships/image" Target="../media/image161.png"/><Relationship Id="rId10" Type="http://schemas.openxmlformats.org/officeDocument/2006/relationships/image" Target="../media/image120.png"/><Relationship Id="rId19" Type="http://schemas.openxmlformats.org/officeDocument/2006/relationships/image" Target="../media/image152.png"/><Relationship Id="rId31" Type="http://schemas.openxmlformats.org/officeDocument/2006/relationships/image" Target="../media/image164.png"/><Relationship Id="rId4" Type="http://schemas.openxmlformats.org/officeDocument/2006/relationships/image" Target="../media/image116.png"/><Relationship Id="rId9" Type="http://schemas.openxmlformats.org/officeDocument/2006/relationships/image" Target="../media/image119.png"/><Relationship Id="rId14" Type="http://schemas.openxmlformats.org/officeDocument/2006/relationships/image" Target="../media/image147.png"/><Relationship Id="rId22" Type="http://schemas.openxmlformats.org/officeDocument/2006/relationships/image" Target="../media/image155.png"/><Relationship Id="rId27" Type="http://schemas.openxmlformats.org/officeDocument/2006/relationships/image" Target="../media/image160.png"/><Relationship Id="rId30" Type="http://schemas.openxmlformats.org/officeDocument/2006/relationships/image" Target="../media/image163.png"/><Relationship Id="rId8" Type="http://schemas.openxmlformats.org/officeDocument/2006/relationships/image" Target="../media/image118.png"/></Relationships>
</file>

<file path=xl/drawings/_rels/drawing6.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67.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7.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2" Type="http://schemas.openxmlformats.org/officeDocument/2006/relationships/chart" Target="../charts/chart11.xml"/><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oneCellAnchor>
    <xdr:from>
      <xdr:col>0</xdr:col>
      <xdr:colOff>129540</xdr:colOff>
      <xdr:row>0</xdr:row>
      <xdr:rowOff>53340</xdr:rowOff>
    </xdr:from>
    <xdr:ext cx="10355580" cy="1135380"/>
    <xdr:sp macro="" textlink="">
      <xdr:nvSpPr>
        <xdr:cNvPr id="2" name="TextBox 1">
          <a:extLst>
            <a:ext uri="{FF2B5EF4-FFF2-40B4-BE49-F238E27FC236}">
              <a16:creationId xmlns:a16="http://schemas.microsoft.com/office/drawing/2014/main" id="{42704452-89CE-48AD-82AF-ADA2E708F11F}"/>
            </a:ext>
          </a:extLst>
        </xdr:cNvPr>
        <xdr:cNvSpPr txBox="1"/>
      </xdr:nvSpPr>
      <xdr:spPr>
        <a:xfrm>
          <a:off x="129540" y="53340"/>
          <a:ext cx="10355580" cy="1135380"/>
        </a:xfrm>
        <a:prstGeom prst="rect">
          <a:avLst/>
        </a:prstGeom>
        <a:solidFill>
          <a:schemeClr val="bg1"/>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Sport Fish creel surveys for SEAK start in 1962 with Ketchekan and Juneau</a:t>
          </a:r>
          <a:r>
            <a:rPr lang="en-US" sz="1100" baseline="0"/>
            <a:t> and expand to Sitka in 1964. These surveys end in 1970. Numbers and average weights of "rockfish" were recorded in 1962 and 1963; no weights were recorded after that. Numbers of halibut were also consistently recorded. "Rockfish" and "red snapper" became separated in 1965. These creel surveys primitively mimic more current port sampling methods. Juneau can be considered at zero rockfish catch in 1962, but rockfish were being caught in Ketchekan and Sitka when creel surveys began. Aerial boat counts starting in 1964. A gap in rockfish reporting begins 1971 to 1975. In 1976 a new survey series of rockfish estimates begins and continues to 1982. There is a gap in 1983-1985, rockfish are counted in 1986, and then a series begins with rockfish composition including BRF, YER in 1987 which continues until at least 2004. There are op plans for this project until 2019 by M. Jaenicke, D. Tersteeg, and Huang. </a:t>
          </a:r>
          <a:endParaRPr lang="en-US" sz="1100"/>
        </a:p>
        <a:p>
          <a:endParaRPr lang="en-US" sz="1100"/>
        </a:p>
      </xdr:txBody>
    </xdr:sp>
    <xdr:clientData/>
  </xdr:oneCellAnchor>
  <xdr:twoCellAnchor editAs="oneCell">
    <xdr:from>
      <xdr:col>18</xdr:col>
      <xdr:colOff>480060</xdr:colOff>
      <xdr:row>27</xdr:row>
      <xdr:rowOff>68581</xdr:rowOff>
    </xdr:from>
    <xdr:to>
      <xdr:col>23</xdr:col>
      <xdr:colOff>495770</xdr:colOff>
      <xdr:row>34</xdr:row>
      <xdr:rowOff>139551</xdr:rowOff>
    </xdr:to>
    <xdr:pic>
      <xdr:nvPicPr>
        <xdr:cNvPr id="5" name="Picture 4">
          <a:extLst>
            <a:ext uri="{FF2B5EF4-FFF2-40B4-BE49-F238E27FC236}">
              <a16:creationId xmlns:a16="http://schemas.microsoft.com/office/drawing/2014/main" id="{BB08D1CC-3F49-407D-9944-C1FA2F7F416A}"/>
            </a:ext>
          </a:extLst>
        </xdr:cNvPr>
        <xdr:cNvPicPr>
          <a:picLocks noChangeAspect="1"/>
        </xdr:cNvPicPr>
      </xdr:nvPicPr>
      <xdr:blipFill>
        <a:blip xmlns:r="http://schemas.openxmlformats.org/officeDocument/2006/relationships" r:embed="rId1"/>
        <a:stretch>
          <a:fillRect/>
        </a:stretch>
      </xdr:blipFill>
      <xdr:spPr>
        <a:xfrm>
          <a:off x="12573000" y="5006341"/>
          <a:ext cx="3063710" cy="1351130"/>
        </a:xfrm>
        <a:prstGeom prst="rect">
          <a:avLst/>
        </a:prstGeom>
      </xdr:spPr>
    </xdr:pic>
    <xdr:clientData/>
  </xdr:twoCellAnchor>
  <xdr:twoCellAnchor editAs="oneCell">
    <xdr:from>
      <xdr:col>23</xdr:col>
      <xdr:colOff>495300</xdr:colOff>
      <xdr:row>27</xdr:row>
      <xdr:rowOff>108445</xdr:rowOff>
    </xdr:from>
    <xdr:to>
      <xdr:col>28</xdr:col>
      <xdr:colOff>25787</xdr:colOff>
      <xdr:row>34</xdr:row>
      <xdr:rowOff>155754</xdr:rowOff>
    </xdr:to>
    <xdr:pic>
      <xdr:nvPicPr>
        <xdr:cNvPr id="6" name="Picture 5">
          <a:extLst>
            <a:ext uri="{FF2B5EF4-FFF2-40B4-BE49-F238E27FC236}">
              <a16:creationId xmlns:a16="http://schemas.microsoft.com/office/drawing/2014/main" id="{17E1C0B7-DD91-4C5B-9CF2-031A55CF84D7}"/>
            </a:ext>
          </a:extLst>
        </xdr:cNvPr>
        <xdr:cNvPicPr>
          <a:picLocks noChangeAspect="1"/>
        </xdr:cNvPicPr>
      </xdr:nvPicPr>
      <xdr:blipFill>
        <a:blip xmlns:r="http://schemas.openxmlformats.org/officeDocument/2006/relationships" r:embed="rId2"/>
        <a:stretch>
          <a:fillRect/>
        </a:stretch>
      </xdr:blipFill>
      <xdr:spPr>
        <a:xfrm>
          <a:off x="15636240" y="5046205"/>
          <a:ext cx="2578487" cy="132746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37</xdr:col>
      <xdr:colOff>428625</xdr:colOff>
      <xdr:row>64</xdr:row>
      <xdr:rowOff>55245</xdr:rowOff>
    </xdr:from>
    <xdr:to>
      <xdr:col>47</xdr:col>
      <xdr:colOff>293370</xdr:colOff>
      <xdr:row>79</xdr:row>
      <xdr:rowOff>55245</xdr:rowOff>
    </xdr:to>
    <xdr:graphicFrame macro="">
      <xdr:nvGraphicFramePr>
        <xdr:cNvPr id="2" name="Chart 1">
          <a:extLst>
            <a:ext uri="{FF2B5EF4-FFF2-40B4-BE49-F238E27FC236}">
              <a16:creationId xmlns:a16="http://schemas.microsoft.com/office/drawing/2014/main" id="{FC614F38-24A4-4021-BC82-2B6C12A40B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26</xdr:col>
      <xdr:colOff>95250</xdr:colOff>
      <xdr:row>64</xdr:row>
      <xdr:rowOff>60960</xdr:rowOff>
    </xdr:from>
    <xdr:to>
      <xdr:col>37</xdr:col>
      <xdr:colOff>175260</xdr:colOff>
      <xdr:row>79</xdr:row>
      <xdr:rowOff>60960</xdr:rowOff>
    </xdr:to>
    <xdr:graphicFrame macro="">
      <xdr:nvGraphicFramePr>
        <xdr:cNvPr id="3" name="Chart 2">
          <a:extLst>
            <a:ext uri="{FF2B5EF4-FFF2-40B4-BE49-F238E27FC236}">
              <a16:creationId xmlns:a16="http://schemas.microsoft.com/office/drawing/2014/main" id="{AE1CAAC8-C847-4D89-9F87-FD5A8516BA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31</xdr:col>
      <xdr:colOff>106680</xdr:colOff>
      <xdr:row>64</xdr:row>
      <xdr:rowOff>45720</xdr:rowOff>
    </xdr:from>
    <xdr:to>
      <xdr:col>41</xdr:col>
      <xdr:colOff>285750</xdr:colOff>
      <xdr:row>79</xdr:row>
      <xdr:rowOff>45720</xdr:rowOff>
    </xdr:to>
    <xdr:graphicFrame macro="">
      <xdr:nvGraphicFramePr>
        <xdr:cNvPr id="2" name="Chart 1">
          <a:extLst>
            <a:ext uri="{FF2B5EF4-FFF2-40B4-BE49-F238E27FC236}">
              <a16:creationId xmlns:a16="http://schemas.microsoft.com/office/drawing/2014/main" id="{E9E1D6C1-6350-4AE4-A2CF-C6D4160E07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390525</xdr:colOff>
      <xdr:row>64</xdr:row>
      <xdr:rowOff>60960</xdr:rowOff>
    </xdr:from>
    <xdr:to>
      <xdr:col>29</xdr:col>
      <xdr:colOff>152400</xdr:colOff>
      <xdr:row>79</xdr:row>
      <xdr:rowOff>60960</xdr:rowOff>
    </xdr:to>
    <xdr:graphicFrame macro="">
      <xdr:nvGraphicFramePr>
        <xdr:cNvPr id="3" name="Chart 2">
          <a:extLst>
            <a:ext uri="{FF2B5EF4-FFF2-40B4-BE49-F238E27FC236}">
              <a16:creationId xmlns:a16="http://schemas.microsoft.com/office/drawing/2014/main" id="{89CAE5B4-EB2B-4642-BCB6-AAE96FEF48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31</xdr:col>
      <xdr:colOff>106680</xdr:colOff>
      <xdr:row>64</xdr:row>
      <xdr:rowOff>45720</xdr:rowOff>
    </xdr:from>
    <xdr:to>
      <xdr:col>40</xdr:col>
      <xdr:colOff>495300</xdr:colOff>
      <xdr:row>79</xdr:row>
      <xdr:rowOff>45720</xdr:rowOff>
    </xdr:to>
    <xdr:graphicFrame macro="">
      <xdr:nvGraphicFramePr>
        <xdr:cNvPr id="2" name="Chart 1">
          <a:extLst>
            <a:ext uri="{FF2B5EF4-FFF2-40B4-BE49-F238E27FC236}">
              <a16:creationId xmlns:a16="http://schemas.microsoft.com/office/drawing/2014/main" id="{09C545EE-905E-4245-B770-108E75ECFF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171450</xdr:colOff>
      <xdr:row>64</xdr:row>
      <xdr:rowOff>60960</xdr:rowOff>
    </xdr:from>
    <xdr:to>
      <xdr:col>30</xdr:col>
      <xdr:colOff>0</xdr:colOff>
      <xdr:row>79</xdr:row>
      <xdr:rowOff>60960</xdr:rowOff>
    </xdr:to>
    <xdr:graphicFrame macro="">
      <xdr:nvGraphicFramePr>
        <xdr:cNvPr id="3" name="Chart 2">
          <a:extLst>
            <a:ext uri="{FF2B5EF4-FFF2-40B4-BE49-F238E27FC236}">
              <a16:creationId xmlns:a16="http://schemas.microsoft.com/office/drawing/2014/main" id="{6CE874B3-9E9A-404E-9154-C2BAEEE1EF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31</xdr:col>
      <xdr:colOff>106680</xdr:colOff>
      <xdr:row>64</xdr:row>
      <xdr:rowOff>45720</xdr:rowOff>
    </xdr:from>
    <xdr:to>
      <xdr:col>42</xdr:col>
      <xdr:colOff>495300</xdr:colOff>
      <xdr:row>79</xdr:row>
      <xdr:rowOff>45720</xdr:rowOff>
    </xdr:to>
    <xdr:graphicFrame macro="">
      <xdr:nvGraphicFramePr>
        <xdr:cNvPr id="2" name="Chart 1">
          <a:extLst>
            <a:ext uri="{FF2B5EF4-FFF2-40B4-BE49-F238E27FC236}">
              <a16:creationId xmlns:a16="http://schemas.microsoft.com/office/drawing/2014/main" id="{4DD1E486-8854-44E8-9C44-86F7343BDE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18</xdr:col>
      <xdr:colOff>552450</xdr:colOff>
      <xdr:row>64</xdr:row>
      <xdr:rowOff>60960</xdr:rowOff>
    </xdr:from>
    <xdr:to>
      <xdr:col>30</xdr:col>
      <xdr:colOff>175260</xdr:colOff>
      <xdr:row>79</xdr:row>
      <xdr:rowOff>60960</xdr:rowOff>
    </xdr:to>
    <xdr:graphicFrame macro="">
      <xdr:nvGraphicFramePr>
        <xdr:cNvPr id="3" name="Chart 2">
          <a:extLst>
            <a:ext uri="{FF2B5EF4-FFF2-40B4-BE49-F238E27FC236}">
              <a16:creationId xmlns:a16="http://schemas.microsoft.com/office/drawing/2014/main" id="{AEC2AF06-0FD2-4328-8FA5-CD5970D503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17</xdr:col>
      <xdr:colOff>678180</xdr:colOff>
      <xdr:row>64</xdr:row>
      <xdr:rowOff>0</xdr:rowOff>
    </xdr:from>
    <xdr:to>
      <xdr:col>26</xdr:col>
      <xdr:colOff>0</xdr:colOff>
      <xdr:row>79</xdr:row>
      <xdr:rowOff>0</xdr:rowOff>
    </xdr:to>
    <xdr:graphicFrame macro="">
      <xdr:nvGraphicFramePr>
        <xdr:cNvPr id="2" name="Chart 1">
          <a:extLst>
            <a:ext uri="{FF2B5EF4-FFF2-40B4-BE49-F238E27FC236}">
              <a16:creationId xmlns:a16="http://schemas.microsoft.com/office/drawing/2014/main" id="{81F1C3DB-59DA-46B9-B361-C54D7586BA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714375</xdr:colOff>
      <xdr:row>64</xdr:row>
      <xdr:rowOff>9525</xdr:rowOff>
    </xdr:from>
    <xdr:to>
      <xdr:col>17</xdr:col>
      <xdr:colOff>476250</xdr:colOff>
      <xdr:row>79</xdr:row>
      <xdr:rowOff>9525</xdr:rowOff>
    </xdr:to>
    <xdr:graphicFrame macro="">
      <xdr:nvGraphicFramePr>
        <xdr:cNvPr id="3" name="Chart 2">
          <a:extLst>
            <a:ext uri="{FF2B5EF4-FFF2-40B4-BE49-F238E27FC236}">
              <a16:creationId xmlns:a16="http://schemas.microsoft.com/office/drawing/2014/main" id="{C3C46591-8B67-4B84-B26E-39CD3CBA30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12</xdr:col>
      <xdr:colOff>678180</xdr:colOff>
      <xdr:row>60</xdr:row>
      <xdr:rowOff>0</xdr:rowOff>
    </xdr:from>
    <xdr:to>
      <xdr:col>20</xdr:col>
      <xdr:colOff>0</xdr:colOff>
      <xdr:row>75</xdr:row>
      <xdr:rowOff>0</xdr:rowOff>
    </xdr:to>
    <xdr:graphicFrame macro="">
      <xdr:nvGraphicFramePr>
        <xdr:cNvPr id="2" name="Chart 1">
          <a:extLst>
            <a:ext uri="{FF2B5EF4-FFF2-40B4-BE49-F238E27FC236}">
              <a16:creationId xmlns:a16="http://schemas.microsoft.com/office/drawing/2014/main" id="{4CB79094-0D87-44DF-93F9-319BBA9862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320040</xdr:colOff>
      <xdr:row>60</xdr:row>
      <xdr:rowOff>0</xdr:rowOff>
    </xdr:from>
    <xdr:to>
      <xdr:col>12</xdr:col>
      <xdr:colOff>403860</xdr:colOff>
      <xdr:row>75</xdr:row>
      <xdr:rowOff>0</xdr:rowOff>
    </xdr:to>
    <xdr:graphicFrame macro="">
      <xdr:nvGraphicFramePr>
        <xdr:cNvPr id="3" name="Chart 2">
          <a:extLst>
            <a:ext uri="{FF2B5EF4-FFF2-40B4-BE49-F238E27FC236}">
              <a16:creationId xmlns:a16="http://schemas.microsoft.com/office/drawing/2014/main" id="{7F955B96-B923-4D57-9F51-F398FCAAAD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12</xdr:col>
      <xdr:colOff>678180</xdr:colOff>
      <xdr:row>59</xdr:row>
      <xdr:rowOff>167640</xdr:rowOff>
    </xdr:from>
    <xdr:to>
      <xdr:col>20</xdr:col>
      <xdr:colOff>0</xdr:colOff>
      <xdr:row>74</xdr:row>
      <xdr:rowOff>167640</xdr:rowOff>
    </xdr:to>
    <xdr:graphicFrame macro="">
      <xdr:nvGraphicFramePr>
        <xdr:cNvPr id="2" name="Chart 1">
          <a:extLst>
            <a:ext uri="{FF2B5EF4-FFF2-40B4-BE49-F238E27FC236}">
              <a16:creationId xmlns:a16="http://schemas.microsoft.com/office/drawing/2014/main" id="{EFFD11C6-106C-4B3C-A72B-ACA493C488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320040</xdr:colOff>
      <xdr:row>60</xdr:row>
      <xdr:rowOff>0</xdr:rowOff>
    </xdr:from>
    <xdr:to>
      <xdr:col>12</xdr:col>
      <xdr:colOff>403860</xdr:colOff>
      <xdr:row>75</xdr:row>
      <xdr:rowOff>0</xdr:rowOff>
    </xdr:to>
    <xdr:graphicFrame macro="">
      <xdr:nvGraphicFramePr>
        <xdr:cNvPr id="3" name="Chart 2">
          <a:extLst>
            <a:ext uri="{FF2B5EF4-FFF2-40B4-BE49-F238E27FC236}">
              <a16:creationId xmlns:a16="http://schemas.microsoft.com/office/drawing/2014/main" id="{EB72B056-DA8A-47AC-9F75-9216BEC61D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7.xml><?xml version="1.0" encoding="utf-8"?>
<xdr:wsDr xmlns:xdr="http://schemas.openxmlformats.org/drawingml/2006/spreadsheetDrawing" xmlns:a="http://schemas.openxmlformats.org/drawingml/2006/main">
  <xdr:twoCellAnchor>
    <xdr:from>
      <xdr:col>12</xdr:col>
      <xdr:colOff>678180</xdr:colOff>
      <xdr:row>60</xdr:row>
      <xdr:rowOff>0</xdr:rowOff>
    </xdr:from>
    <xdr:to>
      <xdr:col>20</xdr:col>
      <xdr:colOff>0</xdr:colOff>
      <xdr:row>75</xdr:row>
      <xdr:rowOff>0</xdr:rowOff>
    </xdr:to>
    <xdr:graphicFrame macro="">
      <xdr:nvGraphicFramePr>
        <xdr:cNvPr id="2" name="Chart 1">
          <a:extLst>
            <a:ext uri="{FF2B5EF4-FFF2-40B4-BE49-F238E27FC236}">
              <a16:creationId xmlns:a16="http://schemas.microsoft.com/office/drawing/2014/main" id="{6F635599-2023-4A26-88F9-E8BD69025E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320040</xdr:colOff>
      <xdr:row>60</xdr:row>
      <xdr:rowOff>0</xdr:rowOff>
    </xdr:from>
    <xdr:to>
      <xdr:col>12</xdr:col>
      <xdr:colOff>403860</xdr:colOff>
      <xdr:row>75</xdr:row>
      <xdr:rowOff>0</xdr:rowOff>
    </xdr:to>
    <xdr:graphicFrame macro="">
      <xdr:nvGraphicFramePr>
        <xdr:cNvPr id="3" name="Chart 2">
          <a:extLst>
            <a:ext uri="{FF2B5EF4-FFF2-40B4-BE49-F238E27FC236}">
              <a16:creationId xmlns:a16="http://schemas.microsoft.com/office/drawing/2014/main" id="{6747246E-EA80-4D9F-8348-4ECC8CC940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xdr:colOff>
      <xdr:row>189</xdr:row>
      <xdr:rowOff>0</xdr:rowOff>
    </xdr:from>
    <xdr:to>
      <xdr:col>8</xdr:col>
      <xdr:colOff>160020</xdr:colOff>
      <xdr:row>194</xdr:row>
      <xdr:rowOff>132775</xdr:rowOff>
    </xdr:to>
    <xdr:pic>
      <xdr:nvPicPr>
        <xdr:cNvPr id="2" name="Picture 1">
          <a:extLst>
            <a:ext uri="{FF2B5EF4-FFF2-40B4-BE49-F238E27FC236}">
              <a16:creationId xmlns:a16="http://schemas.microsoft.com/office/drawing/2014/main" id="{347873FE-25C0-4DBB-B379-5B025BB56D2A}"/>
            </a:ext>
          </a:extLst>
        </xdr:cNvPr>
        <xdr:cNvPicPr>
          <a:picLocks noChangeAspect="1"/>
        </xdr:cNvPicPr>
      </xdr:nvPicPr>
      <xdr:blipFill>
        <a:blip xmlns:r="http://schemas.openxmlformats.org/officeDocument/2006/relationships" r:embed="rId1"/>
        <a:stretch>
          <a:fillRect/>
        </a:stretch>
      </xdr:blipFill>
      <xdr:spPr>
        <a:xfrm>
          <a:off x="609601" y="2743200"/>
          <a:ext cx="4427219" cy="1047175"/>
        </a:xfrm>
        <a:prstGeom prst="rect">
          <a:avLst/>
        </a:prstGeom>
      </xdr:spPr>
    </xdr:pic>
    <xdr:clientData/>
  </xdr:twoCellAnchor>
  <xdr:twoCellAnchor editAs="oneCell">
    <xdr:from>
      <xdr:col>6</xdr:col>
      <xdr:colOff>335281</xdr:colOff>
      <xdr:row>135</xdr:row>
      <xdr:rowOff>53340</xdr:rowOff>
    </xdr:from>
    <xdr:to>
      <xdr:col>11</xdr:col>
      <xdr:colOff>236221</xdr:colOff>
      <xdr:row>146</xdr:row>
      <xdr:rowOff>142113</xdr:rowOff>
    </xdr:to>
    <xdr:pic>
      <xdr:nvPicPr>
        <xdr:cNvPr id="3" name="Picture 2">
          <a:extLst>
            <a:ext uri="{FF2B5EF4-FFF2-40B4-BE49-F238E27FC236}">
              <a16:creationId xmlns:a16="http://schemas.microsoft.com/office/drawing/2014/main" id="{405E681D-A464-4DA8-8DCC-7E441F214FE8}"/>
            </a:ext>
          </a:extLst>
        </xdr:cNvPr>
        <xdr:cNvPicPr>
          <a:picLocks noChangeAspect="1"/>
        </xdr:cNvPicPr>
      </xdr:nvPicPr>
      <xdr:blipFill>
        <a:blip xmlns:r="http://schemas.openxmlformats.org/officeDocument/2006/relationships" r:embed="rId2"/>
        <a:stretch>
          <a:fillRect/>
        </a:stretch>
      </xdr:blipFill>
      <xdr:spPr>
        <a:xfrm>
          <a:off x="3992881" y="601980"/>
          <a:ext cx="2948940" cy="2100453"/>
        </a:xfrm>
        <a:prstGeom prst="rect">
          <a:avLst/>
        </a:prstGeom>
      </xdr:spPr>
    </xdr:pic>
    <xdr:clientData/>
  </xdr:twoCellAnchor>
  <xdr:twoCellAnchor editAs="oneCell">
    <xdr:from>
      <xdr:col>1</xdr:col>
      <xdr:colOff>1</xdr:colOff>
      <xdr:row>408</xdr:row>
      <xdr:rowOff>0</xdr:rowOff>
    </xdr:from>
    <xdr:to>
      <xdr:col>6</xdr:col>
      <xdr:colOff>525781</xdr:colOff>
      <xdr:row>411</xdr:row>
      <xdr:rowOff>13949</xdr:rowOff>
    </xdr:to>
    <xdr:pic>
      <xdr:nvPicPr>
        <xdr:cNvPr id="4" name="Picture 3">
          <a:extLst>
            <a:ext uri="{FF2B5EF4-FFF2-40B4-BE49-F238E27FC236}">
              <a16:creationId xmlns:a16="http://schemas.microsoft.com/office/drawing/2014/main" id="{8284F990-E9E7-4625-8C37-1579E462903A}"/>
            </a:ext>
          </a:extLst>
        </xdr:cNvPr>
        <xdr:cNvPicPr>
          <a:picLocks noChangeAspect="1"/>
        </xdr:cNvPicPr>
      </xdr:nvPicPr>
      <xdr:blipFill>
        <a:blip xmlns:r="http://schemas.openxmlformats.org/officeDocument/2006/relationships" r:embed="rId3"/>
        <a:stretch>
          <a:fillRect/>
        </a:stretch>
      </xdr:blipFill>
      <xdr:spPr>
        <a:xfrm>
          <a:off x="609601" y="4206240"/>
          <a:ext cx="3573780" cy="562589"/>
        </a:xfrm>
        <a:prstGeom prst="rect">
          <a:avLst/>
        </a:prstGeom>
      </xdr:spPr>
    </xdr:pic>
    <xdr:clientData/>
  </xdr:twoCellAnchor>
  <xdr:twoCellAnchor editAs="oneCell">
    <xdr:from>
      <xdr:col>1</xdr:col>
      <xdr:colOff>22860</xdr:colOff>
      <xdr:row>411</xdr:row>
      <xdr:rowOff>45720</xdr:rowOff>
    </xdr:from>
    <xdr:to>
      <xdr:col>6</xdr:col>
      <xdr:colOff>533400</xdr:colOff>
      <xdr:row>417</xdr:row>
      <xdr:rowOff>27446</xdr:rowOff>
    </xdr:to>
    <xdr:pic>
      <xdr:nvPicPr>
        <xdr:cNvPr id="5" name="Picture 4">
          <a:extLst>
            <a:ext uri="{FF2B5EF4-FFF2-40B4-BE49-F238E27FC236}">
              <a16:creationId xmlns:a16="http://schemas.microsoft.com/office/drawing/2014/main" id="{25CCE606-B8DE-407D-9338-B79ADA0E54B9}"/>
            </a:ext>
          </a:extLst>
        </xdr:cNvPr>
        <xdr:cNvPicPr>
          <a:picLocks noChangeAspect="1"/>
        </xdr:cNvPicPr>
      </xdr:nvPicPr>
      <xdr:blipFill>
        <a:blip xmlns:r="http://schemas.openxmlformats.org/officeDocument/2006/relationships" r:embed="rId4"/>
        <a:stretch>
          <a:fillRect/>
        </a:stretch>
      </xdr:blipFill>
      <xdr:spPr>
        <a:xfrm>
          <a:off x="632460" y="4800600"/>
          <a:ext cx="3558540" cy="1079006"/>
        </a:xfrm>
        <a:prstGeom prst="rect">
          <a:avLst/>
        </a:prstGeom>
      </xdr:spPr>
    </xdr:pic>
    <xdr:clientData/>
  </xdr:twoCellAnchor>
  <xdr:twoCellAnchor editAs="oneCell">
    <xdr:from>
      <xdr:col>7</xdr:col>
      <xdr:colOff>1</xdr:colOff>
      <xdr:row>407</xdr:row>
      <xdr:rowOff>129540</xdr:rowOff>
    </xdr:from>
    <xdr:to>
      <xdr:col>13</xdr:col>
      <xdr:colOff>15240</xdr:colOff>
      <xdr:row>410</xdr:row>
      <xdr:rowOff>170576</xdr:rowOff>
    </xdr:to>
    <xdr:pic>
      <xdr:nvPicPr>
        <xdr:cNvPr id="6" name="Picture 5">
          <a:extLst>
            <a:ext uri="{FF2B5EF4-FFF2-40B4-BE49-F238E27FC236}">
              <a16:creationId xmlns:a16="http://schemas.microsoft.com/office/drawing/2014/main" id="{71A97FC8-EAE0-45C2-825B-08A6A45D18F8}"/>
            </a:ext>
          </a:extLst>
        </xdr:cNvPr>
        <xdr:cNvPicPr>
          <a:picLocks noChangeAspect="1"/>
        </xdr:cNvPicPr>
      </xdr:nvPicPr>
      <xdr:blipFill>
        <a:blip xmlns:r="http://schemas.openxmlformats.org/officeDocument/2006/relationships" r:embed="rId5"/>
        <a:stretch>
          <a:fillRect/>
        </a:stretch>
      </xdr:blipFill>
      <xdr:spPr>
        <a:xfrm>
          <a:off x="4267201" y="6530340"/>
          <a:ext cx="3672839" cy="589676"/>
        </a:xfrm>
        <a:prstGeom prst="rect">
          <a:avLst/>
        </a:prstGeom>
      </xdr:spPr>
    </xdr:pic>
    <xdr:clientData/>
  </xdr:twoCellAnchor>
  <xdr:twoCellAnchor editAs="oneCell">
    <xdr:from>
      <xdr:col>7</xdr:col>
      <xdr:colOff>0</xdr:colOff>
      <xdr:row>411</xdr:row>
      <xdr:rowOff>0</xdr:rowOff>
    </xdr:from>
    <xdr:to>
      <xdr:col>13</xdr:col>
      <xdr:colOff>60960</xdr:colOff>
      <xdr:row>420</xdr:row>
      <xdr:rowOff>16760</xdr:rowOff>
    </xdr:to>
    <xdr:pic>
      <xdr:nvPicPr>
        <xdr:cNvPr id="7" name="Picture 6">
          <a:extLst>
            <a:ext uri="{FF2B5EF4-FFF2-40B4-BE49-F238E27FC236}">
              <a16:creationId xmlns:a16="http://schemas.microsoft.com/office/drawing/2014/main" id="{0E34CF71-3576-4D76-9882-EB2C1451AEA3}"/>
            </a:ext>
          </a:extLst>
        </xdr:cNvPr>
        <xdr:cNvPicPr>
          <a:picLocks noChangeAspect="1"/>
        </xdr:cNvPicPr>
      </xdr:nvPicPr>
      <xdr:blipFill>
        <a:blip xmlns:r="http://schemas.openxmlformats.org/officeDocument/2006/relationships" r:embed="rId6"/>
        <a:stretch>
          <a:fillRect/>
        </a:stretch>
      </xdr:blipFill>
      <xdr:spPr>
        <a:xfrm>
          <a:off x="4267200" y="4754880"/>
          <a:ext cx="3718560" cy="1662680"/>
        </a:xfrm>
        <a:prstGeom prst="rect">
          <a:avLst/>
        </a:prstGeom>
      </xdr:spPr>
    </xdr:pic>
    <xdr:clientData/>
  </xdr:twoCellAnchor>
  <xdr:twoCellAnchor editAs="oneCell">
    <xdr:from>
      <xdr:col>1</xdr:col>
      <xdr:colOff>1</xdr:colOff>
      <xdr:row>389</xdr:row>
      <xdr:rowOff>1</xdr:rowOff>
    </xdr:from>
    <xdr:to>
      <xdr:col>4</xdr:col>
      <xdr:colOff>38101</xdr:colOff>
      <xdr:row>393</xdr:row>
      <xdr:rowOff>53677</xdr:rowOff>
    </xdr:to>
    <xdr:pic>
      <xdr:nvPicPr>
        <xdr:cNvPr id="8" name="Picture 7">
          <a:extLst>
            <a:ext uri="{FF2B5EF4-FFF2-40B4-BE49-F238E27FC236}">
              <a16:creationId xmlns:a16="http://schemas.microsoft.com/office/drawing/2014/main" id="{6546C541-8B0B-4DA7-9106-438CD954A365}"/>
            </a:ext>
          </a:extLst>
        </xdr:cNvPr>
        <xdr:cNvPicPr>
          <a:picLocks noChangeAspect="1"/>
        </xdr:cNvPicPr>
      </xdr:nvPicPr>
      <xdr:blipFill>
        <a:blip xmlns:r="http://schemas.openxmlformats.org/officeDocument/2006/relationships" r:embed="rId7"/>
        <a:stretch>
          <a:fillRect/>
        </a:stretch>
      </xdr:blipFill>
      <xdr:spPr>
        <a:xfrm>
          <a:off x="609601" y="4206241"/>
          <a:ext cx="1866900" cy="785196"/>
        </a:xfrm>
        <a:prstGeom prst="rect">
          <a:avLst/>
        </a:prstGeom>
      </xdr:spPr>
    </xdr:pic>
    <xdr:clientData/>
  </xdr:twoCellAnchor>
  <xdr:twoCellAnchor editAs="oneCell">
    <xdr:from>
      <xdr:col>4</xdr:col>
      <xdr:colOff>76200</xdr:colOff>
      <xdr:row>388</xdr:row>
      <xdr:rowOff>22860</xdr:rowOff>
    </xdr:from>
    <xdr:to>
      <xdr:col>7</xdr:col>
      <xdr:colOff>53339</xdr:colOff>
      <xdr:row>403</xdr:row>
      <xdr:rowOff>137293</xdr:rowOff>
    </xdr:to>
    <xdr:pic>
      <xdr:nvPicPr>
        <xdr:cNvPr id="9" name="Picture 8">
          <a:extLst>
            <a:ext uri="{FF2B5EF4-FFF2-40B4-BE49-F238E27FC236}">
              <a16:creationId xmlns:a16="http://schemas.microsoft.com/office/drawing/2014/main" id="{AA1A4B6C-7100-4C21-87A6-55013D8D99CE}"/>
            </a:ext>
          </a:extLst>
        </xdr:cNvPr>
        <xdr:cNvPicPr>
          <a:picLocks noChangeAspect="1"/>
        </xdr:cNvPicPr>
      </xdr:nvPicPr>
      <xdr:blipFill>
        <a:blip xmlns:r="http://schemas.openxmlformats.org/officeDocument/2006/relationships" r:embed="rId8"/>
        <a:stretch>
          <a:fillRect/>
        </a:stretch>
      </xdr:blipFill>
      <xdr:spPr>
        <a:xfrm>
          <a:off x="2514600" y="4046220"/>
          <a:ext cx="1805939" cy="2857633"/>
        </a:xfrm>
        <a:prstGeom prst="rect">
          <a:avLst/>
        </a:prstGeom>
      </xdr:spPr>
    </xdr:pic>
    <xdr:clientData/>
  </xdr:twoCellAnchor>
  <xdr:twoCellAnchor editAs="oneCell">
    <xdr:from>
      <xdr:col>7</xdr:col>
      <xdr:colOff>0</xdr:colOff>
      <xdr:row>388</xdr:row>
      <xdr:rowOff>0</xdr:rowOff>
    </xdr:from>
    <xdr:to>
      <xdr:col>10</xdr:col>
      <xdr:colOff>30480</xdr:colOff>
      <xdr:row>395</xdr:row>
      <xdr:rowOff>63521</xdr:rowOff>
    </xdr:to>
    <xdr:pic>
      <xdr:nvPicPr>
        <xdr:cNvPr id="10" name="Picture 9">
          <a:extLst>
            <a:ext uri="{FF2B5EF4-FFF2-40B4-BE49-F238E27FC236}">
              <a16:creationId xmlns:a16="http://schemas.microsoft.com/office/drawing/2014/main" id="{49A44B02-6D16-4FC3-8ACE-C65D7E0DC9A8}"/>
            </a:ext>
          </a:extLst>
        </xdr:cNvPr>
        <xdr:cNvPicPr>
          <a:picLocks noChangeAspect="1"/>
        </xdr:cNvPicPr>
      </xdr:nvPicPr>
      <xdr:blipFill>
        <a:blip xmlns:r="http://schemas.openxmlformats.org/officeDocument/2006/relationships" r:embed="rId9"/>
        <a:stretch>
          <a:fillRect/>
        </a:stretch>
      </xdr:blipFill>
      <xdr:spPr>
        <a:xfrm>
          <a:off x="4267200" y="4023360"/>
          <a:ext cx="1859280" cy="1343681"/>
        </a:xfrm>
        <a:prstGeom prst="rect">
          <a:avLst/>
        </a:prstGeom>
      </xdr:spPr>
    </xdr:pic>
    <xdr:clientData/>
  </xdr:twoCellAnchor>
  <xdr:twoCellAnchor editAs="oneCell">
    <xdr:from>
      <xdr:col>7</xdr:col>
      <xdr:colOff>91440</xdr:colOff>
      <xdr:row>395</xdr:row>
      <xdr:rowOff>68580</xdr:rowOff>
    </xdr:from>
    <xdr:to>
      <xdr:col>10</xdr:col>
      <xdr:colOff>15239</xdr:colOff>
      <xdr:row>403</xdr:row>
      <xdr:rowOff>19918</xdr:rowOff>
    </xdr:to>
    <xdr:pic>
      <xdr:nvPicPr>
        <xdr:cNvPr id="11" name="Picture 10">
          <a:extLst>
            <a:ext uri="{FF2B5EF4-FFF2-40B4-BE49-F238E27FC236}">
              <a16:creationId xmlns:a16="http://schemas.microsoft.com/office/drawing/2014/main" id="{F7A83629-CF14-4F4C-BE80-B41E90123EAC}"/>
            </a:ext>
          </a:extLst>
        </xdr:cNvPr>
        <xdr:cNvPicPr>
          <a:picLocks noChangeAspect="1"/>
        </xdr:cNvPicPr>
      </xdr:nvPicPr>
      <xdr:blipFill>
        <a:blip xmlns:r="http://schemas.openxmlformats.org/officeDocument/2006/relationships" r:embed="rId10"/>
        <a:stretch>
          <a:fillRect/>
        </a:stretch>
      </xdr:blipFill>
      <xdr:spPr>
        <a:xfrm>
          <a:off x="4358640" y="5372100"/>
          <a:ext cx="1752599" cy="1414378"/>
        </a:xfrm>
        <a:prstGeom prst="rect">
          <a:avLst/>
        </a:prstGeom>
      </xdr:spPr>
    </xdr:pic>
    <xdr:clientData/>
  </xdr:twoCellAnchor>
  <xdr:twoCellAnchor editAs="oneCell">
    <xdr:from>
      <xdr:col>1</xdr:col>
      <xdr:colOff>83820</xdr:colOff>
      <xdr:row>375</xdr:row>
      <xdr:rowOff>99061</xdr:rowOff>
    </xdr:from>
    <xdr:to>
      <xdr:col>8</xdr:col>
      <xdr:colOff>548640</xdr:colOff>
      <xdr:row>381</xdr:row>
      <xdr:rowOff>49769</xdr:rowOff>
    </xdr:to>
    <xdr:pic>
      <xdr:nvPicPr>
        <xdr:cNvPr id="12" name="Picture 11">
          <a:extLst>
            <a:ext uri="{FF2B5EF4-FFF2-40B4-BE49-F238E27FC236}">
              <a16:creationId xmlns:a16="http://schemas.microsoft.com/office/drawing/2014/main" id="{D45F0646-3A86-4FDD-AD59-E0AB80A0A49D}"/>
            </a:ext>
          </a:extLst>
        </xdr:cNvPr>
        <xdr:cNvPicPr>
          <a:picLocks noChangeAspect="1"/>
        </xdr:cNvPicPr>
      </xdr:nvPicPr>
      <xdr:blipFill>
        <a:blip xmlns:r="http://schemas.openxmlformats.org/officeDocument/2006/relationships" r:embed="rId11"/>
        <a:stretch>
          <a:fillRect/>
        </a:stretch>
      </xdr:blipFill>
      <xdr:spPr>
        <a:xfrm>
          <a:off x="693420" y="19850101"/>
          <a:ext cx="4732020" cy="1047988"/>
        </a:xfrm>
        <a:prstGeom prst="rect">
          <a:avLst/>
        </a:prstGeom>
      </xdr:spPr>
    </xdr:pic>
    <xdr:clientData/>
  </xdr:twoCellAnchor>
  <xdr:twoCellAnchor editAs="oneCell">
    <xdr:from>
      <xdr:col>8</xdr:col>
      <xdr:colOff>601981</xdr:colOff>
      <xdr:row>374</xdr:row>
      <xdr:rowOff>38100</xdr:rowOff>
    </xdr:from>
    <xdr:to>
      <xdr:col>14</xdr:col>
      <xdr:colOff>274321</xdr:colOff>
      <xdr:row>387</xdr:row>
      <xdr:rowOff>126616</xdr:rowOff>
    </xdr:to>
    <xdr:pic>
      <xdr:nvPicPr>
        <xdr:cNvPr id="14" name="Picture 13">
          <a:extLst>
            <a:ext uri="{FF2B5EF4-FFF2-40B4-BE49-F238E27FC236}">
              <a16:creationId xmlns:a16="http://schemas.microsoft.com/office/drawing/2014/main" id="{BEF22B1A-7E2F-4CD6-9169-0BA7317AAF0A}"/>
            </a:ext>
          </a:extLst>
        </xdr:cNvPr>
        <xdr:cNvPicPr>
          <a:picLocks noChangeAspect="1"/>
        </xdr:cNvPicPr>
      </xdr:nvPicPr>
      <xdr:blipFill>
        <a:blip xmlns:r="http://schemas.openxmlformats.org/officeDocument/2006/relationships" r:embed="rId12"/>
        <a:stretch>
          <a:fillRect/>
        </a:stretch>
      </xdr:blipFill>
      <xdr:spPr>
        <a:xfrm>
          <a:off x="5478781" y="4061460"/>
          <a:ext cx="3329940" cy="2465956"/>
        </a:xfrm>
        <a:prstGeom prst="rect">
          <a:avLst/>
        </a:prstGeom>
      </xdr:spPr>
    </xdr:pic>
    <xdr:clientData/>
  </xdr:twoCellAnchor>
  <xdr:twoCellAnchor editAs="oneCell">
    <xdr:from>
      <xdr:col>14</xdr:col>
      <xdr:colOff>266701</xdr:colOff>
      <xdr:row>374</xdr:row>
      <xdr:rowOff>53341</xdr:rowOff>
    </xdr:from>
    <xdr:to>
      <xdr:col>20</xdr:col>
      <xdr:colOff>381001</xdr:colOff>
      <xdr:row>379</xdr:row>
      <xdr:rowOff>29741</xdr:rowOff>
    </xdr:to>
    <xdr:pic>
      <xdr:nvPicPr>
        <xdr:cNvPr id="15" name="Picture 14">
          <a:extLst>
            <a:ext uri="{FF2B5EF4-FFF2-40B4-BE49-F238E27FC236}">
              <a16:creationId xmlns:a16="http://schemas.microsoft.com/office/drawing/2014/main" id="{00F0B402-F85C-4480-B47D-4259CC956B39}"/>
            </a:ext>
          </a:extLst>
        </xdr:cNvPr>
        <xdr:cNvPicPr>
          <a:picLocks noChangeAspect="1"/>
        </xdr:cNvPicPr>
      </xdr:nvPicPr>
      <xdr:blipFill>
        <a:blip xmlns:r="http://schemas.openxmlformats.org/officeDocument/2006/relationships" r:embed="rId13"/>
        <a:stretch>
          <a:fillRect/>
        </a:stretch>
      </xdr:blipFill>
      <xdr:spPr>
        <a:xfrm>
          <a:off x="8801101" y="4076701"/>
          <a:ext cx="3771900" cy="890800"/>
        </a:xfrm>
        <a:prstGeom prst="rect">
          <a:avLst/>
        </a:prstGeom>
      </xdr:spPr>
    </xdr:pic>
    <xdr:clientData/>
  </xdr:twoCellAnchor>
  <xdr:twoCellAnchor editAs="oneCell">
    <xdr:from>
      <xdr:col>14</xdr:col>
      <xdr:colOff>320041</xdr:colOff>
      <xdr:row>379</xdr:row>
      <xdr:rowOff>68581</xdr:rowOff>
    </xdr:from>
    <xdr:to>
      <xdr:col>20</xdr:col>
      <xdr:colOff>434340</xdr:colOff>
      <xdr:row>385</xdr:row>
      <xdr:rowOff>121705</xdr:rowOff>
    </xdr:to>
    <xdr:pic>
      <xdr:nvPicPr>
        <xdr:cNvPr id="16" name="Picture 15">
          <a:extLst>
            <a:ext uri="{FF2B5EF4-FFF2-40B4-BE49-F238E27FC236}">
              <a16:creationId xmlns:a16="http://schemas.microsoft.com/office/drawing/2014/main" id="{5F07E7C0-B762-4EBC-8C61-0FBF0D28E1B8}"/>
            </a:ext>
          </a:extLst>
        </xdr:cNvPr>
        <xdr:cNvPicPr>
          <a:picLocks noChangeAspect="1"/>
        </xdr:cNvPicPr>
      </xdr:nvPicPr>
      <xdr:blipFill>
        <a:blip xmlns:r="http://schemas.openxmlformats.org/officeDocument/2006/relationships" r:embed="rId14"/>
        <a:stretch>
          <a:fillRect/>
        </a:stretch>
      </xdr:blipFill>
      <xdr:spPr>
        <a:xfrm>
          <a:off x="8854441" y="5006341"/>
          <a:ext cx="3771899" cy="1150404"/>
        </a:xfrm>
        <a:prstGeom prst="rect">
          <a:avLst/>
        </a:prstGeom>
      </xdr:spPr>
    </xdr:pic>
    <xdr:clientData/>
  </xdr:twoCellAnchor>
  <xdr:twoCellAnchor editAs="oneCell">
    <xdr:from>
      <xdr:col>1</xdr:col>
      <xdr:colOff>0</xdr:colOff>
      <xdr:row>362</xdr:row>
      <xdr:rowOff>1</xdr:rowOff>
    </xdr:from>
    <xdr:to>
      <xdr:col>6</xdr:col>
      <xdr:colOff>556260</xdr:colOff>
      <xdr:row>373</xdr:row>
      <xdr:rowOff>140567</xdr:rowOff>
    </xdr:to>
    <xdr:pic>
      <xdr:nvPicPr>
        <xdr:cNvPr id="17" name="Picture 16">
          <a:extLst>
            <a:ext uri="{FF2B5EF4-FFF2-40B4-BE49-F238E27FC236}">
              <a16:creationId xmlns:a16="http://schemas.microsoft.com/office/drawing/2014/main" id="{78143474-0637-451A-94D4-6120413A9369}"/>
            </a:ext>
          </a:extLst>
        </xdr:cNvPr>
        <xdr:cNvPicPr>
          <a:picLocks noChangeAspect="1"/>
        </xdr:cNvPicPr>
      </xdr:nvPicPr>
      <xdr:blipFill>
        <a:blip xmlns:r="http://schemas.openxmlformats.org/officeDocument/2006/relationships" r:embed="rId15"/>
        <a:stretch>
          <a:fillRect/>
        </a:stretch>
      </xdr:blipFill>
      <xdr:spPr>
        <a:xfrm>
          <a:off x="609600" y="4023361"/>
          <a:ext cx="3604260" cy="2152246"/>
        </a:xfrm>
        <a:prstGeom prst="rect">
          <a:avLst/>
        </a:prstGeom>
      </xdr:spPr>
    </xdr:pic>
    <xdr:clientData/>
  </xdr:twoCellAnchor>
  <xdr:twoCellAnchor editAs="oneCell">
    <xdr:from>
      <xdr:col>1</xdr:col>
      <xdr:colOff>1</xdr:colOff>
      <xdr:row>350</xdr:row>
      <xdr:rowOff>0</xdr:rowOff>
    </xdr:from>
    <xdr:to>
      <xdr:col>9</xdr:col>
      <xdr:colOff>160021</xdr:colOff>
      <xdr:row>357</xdr:row>
      <xdr:rowOff>136445</xdr:rowOff>
    </xdr:to>
    <xdr:pic>
      <xdr:nvPicPr>
        <xdr:cNvPr id="18" name="Picture 17">
          <a:extLst>
            <a:ext uri="{FF2B5EF4-FFF2-40B4-BE49-F238E27FC236}">
              <a16:creationId xmlns:a16="http://schemas.microsoft.com/office/drawing/2014/main" id="{5A02F055-FEF4-4BB0-9763-0D2E50022C97}"/>
            </a:ext>
          </a:extLst>
        </xdr:cNvPr>
        <xdr:cNvPicPr>
          <a:picLocks noChangeAspect="1"/>
        </xdr:cNvPicPr>
      </xdr:nvPicPr>
      <xdr:blipFill>
        <a:blip xmlns:r="http://schemas.openxmlformats.org/officeDocument/2006/relationships" r:embed="rId16"/>
        <a:stretch>
          <a:fillRect/>
        </a:stretch>
      </xdr:blipFill>
      <xdr:spPr>
        <a:xfrm>
          <a:off x="609601" y="4023360"/>
          <a:ext cx="5036820" cy="1416605"/>
        </a:xfrm>
        <a:prstGeom prst="rect">
          <a:avLst/>
        </a:prstGeom>
      </xdr:spPr>
    </xdr:pic>
    <xdr:clientData/>
  </xdr:twoCellAnchor>
  <xdr:twoCellAnchor editAs="oneCell">
    <xdr:from>
      <xdr:col>9</xdr:col>
      <xdr:colOff>182880</xdr:colOff>
      <xdr:row>349</xdr:row>
      <xdr:rowOff>175260</xdr:rowOff>
    </xdr:from>
    <xdr:to>
      <xdr:col>14</xdr:col>
      <xdr:colOff>198120</xdr:colOff>
      <xdr:row>353</xdr:row>
      <xdr:rowOff>136487</xdr:rowOff>
    </xdr:to>
    <xdr:pic>
      <xdr:nvPicPr>
        <xdr:cNvPr id="19" name="Picture 18">
          <a:extLst>
            <a:ext uri="{FF2B5EF4-FFF2-40B4-BE49-F238E27FC236}">
              <a16:creationId xmlns:a16="http://schemas.microsoft.com/office/drawing/2014/main" id="{522FF028-0F39-4B48-B52E-2ADB65C77141}"/>
            </a:ext>
          </a:extLst>
        </xdr:cNvPr>
        <xdr:cNvPicPr>
          <a:picLocks noChangeAspect="1"/>
        </xdr:cNvPicPr>
      </xdr:nvPicPr>
      <xdr:blipFill>
        <a:blip xmlns:r="http://schemas.openxmlformats.org/officeDocument/2006/relationships" r:embed="rId17"/>
        <a:stretch>
          <a:fillRect/>
        </a:stretch>
      </xdr:blipFill>
      <xdr:spPr>
        <a:xfrm>
          <a:off x="5669280" y="4015740"/>
          <a:ext cx="3063240" cy="692747"/>
        </a:xfrm>
        <a:prstGeom prst="rect">
          <a:avLst/>
        </a:prstGeom>
      </xdr:spPr>
    </xdr:pic>
    <xdr:clientData/>
  </xdr:twoCellAnchor>
  <xdr:twoCellAnchor editAs="oneCell">
    <xdr:from>
      <xdr:col>9</xdr:col>
      <xdr:colOff>198120</xdr:colOff>
      <xdr:row>354</xdr:row>
      <xdr:rowOff>60961</xdr:rowOff>
    </xdr:from>
    <xdr:to>
      <xdr:col>13</xdr:col>
      <xdr:colOff>586740</xdr:colOff>
      <xdr:row>360</xdr:row>
      <xdr:rowOff>91687</xdr:rowOff>
    </xdr:to>
    <xdr:pic>
      <xdr:nvPicPr>
        <xdr:cNvPr id="20" name="Picture 19">
          <a:extLst>
            <a:ext uri="{FF2B5EF4-FFF2-40B4-BE49-F238E27FC236}">
              <a16:creationId xmlns:a16="http://schemas.microsoft.com/office/drawing/2014/main" id="{E2FE1556-D5B1-40A7-8214-950412A82EF9}"/>
            </a:ext>
          </a:extLst>
        </xdr:cNvPr>
        <xdr:cNvPicPr>
          <a:picLocks noChangeAspect="1"/>
        </xdr:cNvPicPr>
      </xdr:nvPicPr>
      <xdr:blipFill>
        <a:blip xmlns:r="http://schemas.openxmlformats.org/officeDocument/2006/relationships" r:embed="rId18"/>
        <a:stretch>
          <a:fillRect/>
        </a:stretch>
      </xdr:blipFill>
      <xdr:spPr>
        <a:xfrm>
          <a:off x="5684520" y="4815841"/>
          <a:ext cx="2827020" cy="1128006"/>
        </a:xfrm>
        <a:prstGeom prst="rect">
          <a:avLst/>
        </a:prstGeom>
      </xdr:spPr>
    </xdr:pic>
    <xdr:clientData/>
  </xdr:twoCellAnchor>
  <xdr:twoCellAnchor editAs="oneCell">
    <xdr:from>
      <xdr:col>14</xdr:col>
      <xdr:colOff>266701</xdr:colOff>
      <xdr:row>349</xdr:row>
      <xdr:rowOff>167640</xdr:rowOff>
    </xdr:from>
    <xdr:to>
      <xdr:col>20</xdr:col>
      <xdr:colOff>358141</xdr:colOff>
      <xdr:row>360</xdr:row>
      <xdr:rowOff>127973</xdr:rowOff>
    </xdr:to>
    <xdr:pic>
      <xdr:nvPicPr>
        <xdr:cNvPr id="21" name="Picture 20">
          <a:extLst>
            <a:ext uri="{FF2B5EF4-FFF2-40B4-BE49-F238E27FC236}">
              <a16:creationId xmlns:a16="http://schemas.microsoft.com/office/drawing/2014/main" id="{ADA4B6D0-690A-4793-8E14-892C53ECF8A6}"/>
            </a:ext>
          </a:extLst>
        </xdr:cNvPr>
        <xdr:cNvPicPr>
          <a:picLocks noChangeAspect="1"/>
        </xdr:cNvPicPr>
      </xdr:nvPicPr>
      <xdr:blipFill>
        <a:blip xmlns:r="http://schemas.openxmlformats.org/officeDocument/2006/relationships" r:embed="rId19"/>
        <a:stretch>
          <a:fillRect/>
        </a:stretch>
      </xdr:blipFill>
      <xdr:spPr>
        <a:xfrm>
          <a:off x="8801101" y="4008120"/>
          <a:ext cx="3749040" cy="1972013"/>
        </a:xfrm>
        <a:prstGeom prst="rect">
          <a:avLst/>
        </a:prstGeom>
      </xdr:spPr>
    </xdr:pic>
    <xdr:clientData/>
  </xdr:twoCellAnchor>
  <xdr:twoCellAnchor editAs="oneCell">
    <xdr:from>
      <xdr:col>1</xdr:col>
      <xdr:colOff>7620</xdr:colOff>
      <xdr:row>333</xdr:row>
      <xdr:rowOff>91441</xdr:rowOff>
    </xdr:from>
    <xdr:to>
      <xdr:col>7</xdr:col>
      <xdr:colOff>114300</xdr:colOff>
      <xdr:row>337</xdr:row>
      <xdr:rowOff>133885</xdr:rowOff>
    </xdr:to>
    <xdr:pic>
      <xdr:nvPicPr>
        <xdr:cNvPr id="13" name="Picture 12">
          <a:extLst>
            <a:ext uri="{FF2B5EF4-FFF2-40B4-BE49-F238E27FC236}">
              <a16:creationId xmlns:a16="http://schemas.microsoft.com/office/drawing/2014/main" id="{8A315358-FD68-41F4-84E7-F37A3E43461A}"/>
            </a:ext>
          </a:extLst>
        </xdr:cNvPr>
        <xdr:cNvPicPr>
          <a:picLocks noChangeAspect="1"/>
        </xdr:cNvPicPr>
      </xdr:nvPicPr>
      <xdr:blipFill>
        <a:blip xmlns:r="http://schemas.openxmlformats.org/officeDocument/2006/relationships" r:embed="rId20"/>
        <a:stretch>
          <a:fillRect/>
        </a:stretch>
      </xdr:blipFill>
      <xdr:spPr>
        <a:xfrm>
          <a:off x="617220" y="12344401"/>
          <a:ext cx="3764280" cy="773964"/>
        </a:xfrm>
        <a:prstGeom prst="rect">
          <a:avLst/>
        </a:prstGeom>
      </xdr:spPr>
    </xdr:pic>
    <xdr:clientData/>
  </xdr:twoCellAnchor>
  <xdr:twoCellAnchor editAs="oneCell">
    <xdr:from>
      <xdr:col>1</xdr:col>
      <xdr:colOff>1</xdr:colOff>
      <xdr:row>338</xdr:row>
      <xdr:rowOff>7620</xdr:rowOff>
    </xdr:from>
    <xdr:to>
      <xdr:col>7</xdr:col>
      <xdr:colOff>350521</xdr:colOff>
      <xdr:row>343</xdr:row>
      <xdr:rowOff>87335</xdr:rowOff>
    </xdr:to>
    <xdr:pic>
      <xdr:nvPicPr>
        <xdr:cNvPr id="22" name="Picture 21">
          <a:extLst>
            <a:ext uri="{FF2B5EF4-FFF2-40B4-BE49-F238E27FC236}">
              <a16:creationId xmlns:a16="http://schemas.microsoft.com/office/drawing/2014/main" id="{3B1AD89E-3E23-4184-A000-5C11D8435952}"/>
            </a:ext>
          </a:extLst>
        </xdr:cNvPr>
        <xdr:cNvPicPr>
          <a:picLocks noChangeAspect="1"/>
        </xdr:cNvPicPr>
      </xdr:nvPicPr>
      <xdr:blipFill>
        <a:blip xmlns:r="http://schemas.openxmlformats.org/officeDocument/2006/relationships" r:embed="rId21"/>
        <a:stretch>
          <a:fillRect/>
        </a:stretch>
      </xdr:blipFill>
      <xdr:spPr>
        <a:xfrm>
          <a:off x="609601" y="13174980"/>
          <a:ext cx="4008120" cy="994115"/>
        </a:xfrm>
        <a:prstGeom prst="rect">
          <a:avLst/>
        </a:prstGeom>
      </xdr:spPr>
    </xdr:pic>
    <xdr:clientData/>
  </xdr:twoCellAnchor>
  <xdr:twoCellAnchor editAs="oneCell">
    <xdr:from>
      <xdr:col>1</xdr:col>
      <xdr:colOff>76200</xdr:colOff>
      <xdr:row>343</xdr:row>
      <xdr:rowOff>68580</xdr:rowOff>
    </xdr:from>
    <xdr:to>
      <xdr:col>7</xdr:col>
      <xdr:colOff>320040</xdr:colOff>
      <xdr:row>348</xdr:row>
      <xdr:rowOff>61635</xdr:rowOff>
    </xdr:to>
    <xdr:pic>
      <xdr:nvPicPr>
        <xdr:cNvPr id="23" name="Picture 22">
          <a:extLst>
            <a:ext uri="{FF2B5EF4-FFF2-40B4-BE49-F238E27FC236}">
              <a16:creationId xmlns:a16="http://schemas.microsoft.com/office/drawing/2014/main" id="{04B96957-3CBF-4F4F-B20A-1CBCE65B8EF2}"/>
            </a:ext>
          </a:extLst>
        </xdr:cNvPr>
        <xdr:cNvPicPr>
          <a:picLocks noChangeAspect="1"/>
        </xdr:cNvPicPr>
      </xdr:nvPicPr>
      <xdr:blipFill>
        <a:blip xmlns:r="http://schemas.openxmlformats.org/officeDocument/2006/relationships" r:embed="rId22"/>
        <a:stretch>
          <a:fillRect/>
        </a:stretch>
      </xdr:blipFill>
      <xdr:spPr>
        <a:xfrm>
          <a:off x="685800" y="14150340"/>
          <a:ext cx="3901440" cy="907455"/>
        </a:xfrm>
        <a:prstGeom prst="rect">
          <a:avLst/>
        </a:prstGeom>
      </xdr:spPr>
    </xdr:pic>
    <xdr:clientData/>
  </xdr:twoCellAnchor>
  <xdr:twoCellAnchor editAs="oneCell">
    <xdr:from>
      <xdr:col>7</xdr:col>
      <xdr:colOff>495301</xdr:colOff>
      <xdr:row>332</xdr:row>
      <xdr:rowOff>7621</xdr:rowOff>
    </xdr:from>
    <xdr:to>
      <xdr:col>11</xdr:col>
      <xdr:colOff>373380</xdr:colOff>
      <xdr:row>350</xdr:row>
      <xdr:rowOff>217</xdr:rowOff>
    </xdr:to>
    <xdr:pic>
      <xdr:nvPicPr>
        <xdr:cNvPr id="24" name="Picture 23">
          <a:extLst>
            <a:ext uri="{FF2B5EF4-FFF2-40B4-BE49-F238E27FC236}">
              <a16:creationId xmlns:a16="http://schemas.microsoft.com/office/drawing/2014/main" id="{654B0820-0C34-41D9-BFE1-AF72FB6AA1AB}"/>
            </a:ext>
          </a:extLst>
        </xdr:cNvPr>
        <xdr:cNvPicPr>
          <a:picLocks noChangeAspect="1"/>
        </xdr:cNvPicPr>
      </xdr:nvPicPr>
      <xdr:blipFill>
        <a:blip xmlns:r="http://schemas.openxmlformats.org/officeDocument/2006/relationships" r:embed="rId23"/>
        <a:stretch>
          <a:fillRect/>
        </a:stretch>
      </xdr:blipFill>
      <xdr:spPr>
        <a:xfrm>
          <a:off x="4762501" y="7871461"/>
          <a:ext cx="2316479" cy="3284436"/>
        </a:xfrm>
        <a:prstGeom prst="rect">
          <a:avLst/>
        </a:prstGeom>
      </xdr:spPr>
    </xdr:pic>
    <xdr:clientData/>
  </xdr:twoCellAnchor>
  <xdr:twoCellAnchor editAs="oneCell">
    <xdr:from>
      <xdr:col>1</xdr:col>
      <xdr:colOff>0</xdr:colOff>
      <xdr:row>317</xdr:row>
      <xdr:rowOff>0</xdr:rowOff>
    </xdr:from>
    <xdr:to>
      <xdr:col>5</xdr:col>
      <xdr:colOff>533400</xdr:colOff>
      <xdr:row>331</xdr:row>
      <xdr:rowOff>35791</xdr:rowOff>
    </xdr:to>
    <xdr:pic>
      <xdr:nvPicPr>
        <xdr:cNvPr id="26" name="Picture 25">
          <a:extLst>
            <a:ext uri="{FF2B5EF4-FFF2-40B4-BE49-F238E27FC236}">
              <a16:creationId xmlns:a16="http://schemas.microsoft.com/office/drawing/2014/main" id="{8C095D49-6E0B-48CA-BFC1-58B06313EFCC}"/>
            </a:ext>
          </a:extLst>
        </xdr:cNvPr>
        <xdr:cNvPicPr>
          <a:picLocks noChangeAspect="1"/>
        </xdr:cNvPicPr>
      </xdr:nvPicPr>
      <xdr:blipFill>
        <a:blip xmlns:r="http://schemas.openxmlformats.org/officeDocument/2006/relationships" r:embed="rId24"/>
        <a:stretch>
          <a:fillRect/>
        </a:stretch>
      </xdr:blipFill>
      <xdr:spPr>
        <a:xfrm>
          <a:off x="609600" y="5120640"/>
          <a:ext cx="2971800" cy="2596111"/>
        </a:xfrm>
        <a:prstGeom prst="rect">
          <a:avLst/>
        </a:prstGeom>
      </xdr:spPr>
    </xdr:pic>
    <xdr:clientData/>
  </xdr:twoCellAnchor>
  <xdr:twoCellAnchor editAs="oneCell">
    <xdr:from>
      <xdr:col>1</xdr:col>
      <xdr:colOff>99061</xdr:colOff>
      <xdr:row>290</xdr:row>
      <xdr:rowOff>60960</xdr:rowOff>
    </xdr:from>
    <xdr:to>
      <xdr:col>6</xdr:col>
      <xdr:colOff>477571</xdr:colOff>
      <xdr:row>311</xdr:row>
      <xdr:rowOff>30480</xdr:rowOff>
    </xdr:to>
    <xdr:pic>
      <xdr:nvPicPr>
        <xdr:cNvPr id="28" name="Picture 27">
          <a:extLst>
            <a:ext uri="{FF2B5EF4-FFF2-40B4-BE49-F238E27FC236}">
              <a16:creationId xmlns:a16="http://schemas.microsoft.com/office/drawing/2014/main" id="{C7A9C1E2-BD17-413A-AE09-84D799FB71F1}"/>
            </a:ext>
          </a:extLst>
        </xdr:cNvPr>
        <xdr:cNvPicPr>
          <a:picLocks noChangeAspect="1"/>
        </xdr:cNvPicPr>
      </xdr:nvPicPr>
      <xdr:blipFill>
        <a:blip xmlns:r="http://schemas.openxmlformats.org/officeDocument/2006/relationships" r:embed="rId25"/>
        <a:stretch>
          <a:fillRect/>
        </a:stretch>
      </xdr:blipFill>
      <xdr:spPr>
        <a:xfrm>
          <a:off x="708661" y="4450080"/>
          <a:ext cx="3426510" cy="3810000"/>
        </a:xfrm>
        <a:prstGeom prst="rect">
          <a:avLst/>
        </a:prstGeom>
      </xdr:spPr>
    </xdr:pic>
    <xdr:clientData/>
  </xdr:twoCellAnchor>
  <xdr:twoCellAnchor editAs="oneCell">
    <xdr:from>
      <xdr:col>7</xdr:col>
      <xdr:colOff>0</xdr:colOff>
      <xdr:row>289</xdr:row>
      <xdr:rowOff>0</xdr:rowOff>
    </xdr:from>
    <xdr:to>
      <xdr:col>12</xdr:col>
      <xdr:colOff>281940</xdr:colOff>
      <xdr:row>302</xdr:row>
      <xdr:rowOff>37545</xdr:rowOff>
    </xdr:to>
    <xdr:pic>
      <xdr:nvPicPr>
        <xdr:cNvPr id="29" name="Picture 28">
          <a:extLst>
            <a:ext uri="{FF2B5EF4-FFF2-40B4-BE49-F238E27FC236}">
              <a16:creationId xmlns:a16="http://schemas.microsoft.com/office/drawing/2014/main" id="{B9645DF2-BB95-4849-9312-F79139C06420}"/>
            </a:ext>
          </a:extLst>
        </xdr:cNvPr>
        <xdr:cNvPicPr>
          <a:picLocks noChangeAspect="1"/>
        </xdr:cNvPicPr>
      </xdr:nvPicPr>
      <xdr:blipFill>
        <a:blip xmlns:r="http://schemas.openxmlformats.org/officeDocument/2006/relationships" r:embed="rId26"/>
        <a:stretch>
          <a:fillRect/>
        </a:stretch>
      </xdr:blipFill>
      <xdr:spPr>
        <a:xfrm>
          <a:off x="4267200" y="4206240"/>
          <a:ext cx="3329940" cy="2414985"/>
        </a:xfrm>
        <a:prstGeom prst="rect">
          <a:avLst/>
        </a:prstGeom>
      </xdr:spPr>
    </xdr:pic>
    <xdr:clientData/>
  </xdr:twoCellAnchor>
  <xdr:twoCellAnchor editAs="oneCell">
    <xdr:from>
      <xdr:col>7</xdr:col>
      <xdr:colOff>7621</xdr:colOff>
      <xdr:row>302</xdr:row>
      <xdr:rowOff>106680</xdr:rowOff>
    </xdr:from>
    <xdr:to>
      <xdr:col>12</xdr:col>
      <xdr:colOff>266701</xdr:colOff>
      <xdr:row>305</xdr:row>
      <xdr:rowOff>173455</xdr:rowOff>
    </xdr:to>
    <xdr:pic>
      <xdr:nvPicPr>
        <xdr:cNvPr id="30" name="Picture 29">
          <a:extLst>
            <a:ext uri="{FF2B5EF4-FFF2-40B4-BE49-F238E27FC236}">
              <a16:creationId xmlns:a16="http://schemas.microsoft.com/office/drawing/2014/main" id="{B32D7C04-4F0F-4CBF-8F4F-1E569E19F254}"/>
            </a:ext>
          </a:extLst>
        </xdr:cNvPr>
        <xdr:cNvPicPr>
          <a:picLocks noChangeAspect="1"/>
        </xdr:cNvPicPr>
      </xdr:nvPicPr>
      <xdr:blipFill>
        <a:blip xmlns:r="http://schemas.openxmlformats.org/officeDocument/2006/relationships" r:embed="rId27"/>
        <a:stretch>
          <a:fillRect/>
        </a:stretch>
      </xdr:blipFill>
      <xdr:spPr>
        <a:xfrm>
          <a:off x="4274821" y="6690360"/>
          <a:ext cx="3307080" cy="615415"/>
        </a:xfrm>
        <a:prstGeom prst="rect">
          <a:avLst/>
        </a:prstGeom>
      </xdr:spPr>
    </xdr:pic>
    <xdr:clientData/>
  </xdr:twoCellAnchor>
  <xdr:twoCellAnchor editAs="oneCell">
    <xdr:from>
      <xdr:col>12</xdr:col>
      <xdr:colOff>396241</xdr:colOff>
      <xdr:row>289</xdr:row>
      <xdr:rowOff>22860</xdr:rowOff>
    </xdr:from>
    <xdr:to>
      <xdr:col>17</xdr:col>
      <xdr:colOff>502921</xdr:colOff>
      <xdr:row>297</xdr:row>
      <xdr:rowOff>45074</xdr:rowOff>
    </xdr:to>
    <xdr:pic>
      <xdr:nvPicPr>
        <xdr:cNvPr id="32" name="Picture 31">
          <a:extLst>
            <a:ext uri="{FF2B5EF4-FFF2-40B4-BE49-F238E27FC236}">
              <a16:creationId xmlns:a16="http://schemas.microsoft.com/office/drawing/2014/main" id="{D238B99E-A632-47B0-96C5-13520C1DF733}"/>
            </a:ext>
          </a:extLst>
        </xdr:cNvPr>
        <xdr:cNvPicPr>
          <a:picLocks noChangeAspect="1"/>
        </xdr:cNvPicPr>
      </xdr:nvPicPr>
      <xdr:blipFill>
        <a:blip xmlns:r="http://schemas.openxmlformats.org/officeDocument/2006/relationships" r:embed="rId28"/>
        <a:stretch>
          <a:fillRect/>
        </a:stretch>
      </xdr:blipFill>
      <xdr:spPr>
        <a:xfrm>
          <a:off x="7711441" y="4229100"/>
          <a:ext cx="3154680" cy="1485254"/>
        </a:xfrm>
        <a:prstGeom prst="rect">
          <a:avLst/>
        </a:prstGeom>
      </xdr:spPr>
    </xdr:pic>
    <xdr:clientData/>
  </xdr:twoCellAnchor>
  <xdr:twoCellAnchor editAs="oneCell">
    <xdr:from>
      <xdr:col>12</xdr:col>
      <xdr:colOff>373381</xdr:colOff>
      <xdr:row>297</xdr:row>
      <xdr:rowOff>152400</xdr:rowOff>
    </xdr:from>
    <xdr:to>
      <xdr:col>18</xdr:col>
      <xdr:colOff>449581</xdr:colOff>
      <xdr:row>304</xdr:row>
      <xdr:rowOff>71100</xdr:rowOff>
    </xdr:to>
    <xdr:pic>
      <xdr:nvPicPr>
        <xdr:cNvPr id="33" name="Picture 32">
          <a:extLst>
            <a:ext uri="{FF2B5EF4-FFF2-40B4-BE49-F238E27FC236}">
              <a16:creationId xmlns:a16="http://schemas.microsoft.com/office/drawing/2014/main" id="{D633D441-3B33-45C2-A1A7-26D28C4EEFE5}"/>
            </a:ext>
          </a:extLst>
        </xdr:cNvPr>
        <xdr:cNvPicPr>
          <a:picLocks noChangeAspect="1"/>
        </xdr:cNvPicPr>
      </xdr:nvPicPr>
      <xdr:blipFill>
        <a:blip xmlns:r="http://schemas.openxmlformats.org/officeDocument/2006/relationships" r:embed="rId29"/>
        <a:stretch>
          <a:fillRect/>
        </a:stretch>
      </xdr:blipFill>
      <xdr:spPr>
        <a:xfrm>
          <a:off x="7688581" y="5821680"/>
          <a:ext cx="3733800" cy="1198860"/>
        </a:xfrm>
        <a:prstGeom prst="rect">
          <a:avLst/>
        </a:prstGeom>
      </xdr:spPr>
    </xdr:pic>
    <xdr:clientData/>
  </xdr:twoCellAnchor>
  <xdr:twoCellAnchor editAs="oneCell">
    <xdr:from>
      <xdr:col>1</xdr:col>
      <xdr:colOff>1</xdr:colOff>
      <xdr:row>280</xdr:row>
      <xdr:rowOff>0</xdr:rowOff>
    </xdr:from>
    <xdr:to>
      <xdr:col>5</xdr:col>
      <xdr:colOff>297181</xdr:colOff>
      <xdr:row>283</xdr:row>
      <xdr:rowOff>419</xdr:rowOff>
    </xdr:to>
    <xdr:pic>
      <xdr:nvPicPr>
        <xdr:cNvPr id="25" name="Picture 24">
          <a:extLst>
            <a:ext uri="{FF2B5EF4-FFF2-40B4-BE49-F238E27FC236}">
              <a16:creationId xmlns:a16="http://schemas.microsoft.com/office/drawing/2014/main" id="{38A70BF6-9DAE-40CF-B317-608A940503E6}"/>
            </a:ext>
          </a:extLst>
        </xdr:cNvPr>
        <xdr:cNvPicPr>
          <a:picLocks noChangeAspect="1"/>
        </xdr:cNvPicPr>
      </xdr:nvPicPr>
      <xdr:blipFill>
        <a:blip xmlns:r="http://schemas.openxmlformats.org/officeDocument/2006/relationships" r:embed="rId30"/>
        <a:stretch>
          <a:fillRect/>
        </a:stretch>
      </xdr:blipFill>
      <xdr:spPr>
        <a:xfrm>
          <a:off x="609601" y="6035040"/>
          <a:ext cx="2735580" cy="549059"/>
        </a:xfrm>
        <a:prstGeom prst="rect">
          <a:avLst/>
        </a:prstGeom>
      </xdr:spPr>
    </xdr:pic>
    <xdr:clientData/>
  </xdr:twoCellAnchor>
  <xdr:twoCellAnchor editAs="oneCell">
    <xdr:from>
      <xdr:col>6</xdr:col>
      <xdr:colOff>0</xdr:colOff>
      <xdr:row>280</xdr:row>
      <xdr:rowOff>0</xdr:rowOff>
    </xdr:from>
    <xdr:to>
      <xdr:col>10</xdr:col>
      <xdr:colOff>281940</xdr:colOff>
      <xdr:row>288</xdr:row>
      <xdr:rowOff>24646</xdr:rowOff>
    </xdr:to>
    <xdr:pic>
      <xdr:nvPicPr>
        <xdr:cNvPr id="27" name="Picture 26">
          <a:extLst>
            <a:ext uri="{FF2B5EF4-FFF2-40B4-BE49-F238E27FC236}">
              <a16:creationId xmlns:a16="http://schemas.microsoft.com/office/drawing/2014/main" id="{A0DDD9C9-BF59-47B7-BC41-EC8763D3EFC4}"/>
            </a:ext>
          </a:extLst>
        </xdr:cNvPr>
        <xdr:cNvPicPr>
          <a:picLocks noChangeAspect="1"/>
        </xdr:cNvPicPr>
      </xdr:nvPicPr>
      <xdr:blipFill>
        <a:blip xmlns:r="http://schemas.openxmlformats.org/officeDocument/2006/relationships" r:embed="rId31"/>
        <a:stretch>
          <a:fillRect/>
        </a:stretch>
      </xdr:blipFill>
      <xdr:spPr>
        <a:xfrm>
          <a:off x="3657600" y="6035040"/>
          <a:ext cx="2720340" cy="1487686"/>
        </a:xfrm>
        <a:prstGeom prst="rect">
          <a:avLst/>
        </a:prstGeom>
      </xdr:spPr>
    </xdr:pic>
    <xdr:clientData/>
  </xdr:twoCellAnchor>
  <xdr:twoCellAnchor editAs="oneCell">
    <xdr:from>
      <xdr:col>11</xdr:col>
      <xdr:colOff>0</xdr:colOff>
      <xdr:row>280</xdr:row>
      <xdr:rowOff>0</xdr:rowOff>
    </xdr:from>
    <xdr:to>
      <xdr:col>17</xdr:col>
      <xdr:colOff>152400</xdr:colOff>
      <xdr:row>287</xdr:row>
      <xdr:rowOff>132907</xdr:rowOff>
    </xdr:to>
    <xdr:pic>
      <xdr:nvPicPr>
        <xdr:cNvPr id="31" name="Picture 30">
          <a:extLst>
            <a:ext uri="{FF2B5EF4-FFF2-40B4-BE49-F238E27FC236}">
              <a16:creationId xmlns:a16="http://schemas.microsoft.com/office/drawing/2014/main" id="{0359DAD5-888D-4B51-ACFD-7007CFF4362D}"/>
            </a:ext>
          </a:extLst>
        </xdr:cNvPr>
        <xdr:cNvPicPr>
          <a:picLocks noChangeAspect="1"/>
        </xdr:cNvPicPr>
      </xdr:nvPicPr>
      <xdr:blipFill>
        <a:blip xmlns:r="http://schemas.openxmlformats.org/officeDocument/2006/relationships" r:embed="rId32"/>
        <a:stretch>
          <a:fillRect/>
        </a:stretch>
      </xdr:blipFill>
      <xdr:spPr>
        <a:xfrm>
          <a:off x="6705600" y="6035040"/>
          <a:ext cx="3810000" cy="1413067"/>
        </a:xfrm>
        <a:prstGeom prst="rect">
          <a:avLst/>
        </a:prstGeom>
      </xdr:spPr>
    </xdr:pic>
    <xdr:clientData/>
  </xdr:twoCellAnchor>
  <xdr:twoCellAnchor editAs="oneCell">
    <xdr:from>
      <xdr:col>1</xdr:col>
      <xdr:colOff>0</xdr:colOff>
      <xdr:row>258</xdr:row>
      <xdr:rowOff>0</xdr:rowOff>
    </xdr:from>
    <xdr:to>
      <xdr:col>6</xdr:col>
      <xdr:colOff>97298</xdr:colOff>
      <xdr:row>278</xdr:row>
      <xdr:rowOff>144780</xdr:rowOff>
    </xdr:to>
    <xdr:pic>
      <xdr:nvPicPr>
        <xdr:cNvPr id="35" name="Picture 34">
          <a:extLst>
            <a:ext uri="{FF2B5EF4-FFF2-40B4-BE49-F238E27FC236}">
              <a16:creationId xmlns:a16="http://schemas.microsoft.com/office/drawing/2014/main" id="{DF607081-E09A-4CD6-BD4F-32926644C926}"/>
            </a:ext>
          </a:extLst>
        </xdr:cNvPr>
        <xdr:cNvPicPr>
          <a:picLocks noChangeAspect="1"/>
        </xdr:cNvPicPr>
      </xdr:nvPicPr>
      <xdr:blipFill>
        <a:blip xmlns:r="http://schemas.openxmlformats.org/officeDocument/2006/relationships" r:embed="rId33"/>
        <a:stretch>
          <a:fillRect/>
        </a:stretch>
      </xdr:blipFill>
      <xdr:spPr>
        <a:xfrm>
          <a:off x="609600" y="4023360"/>
          <a:ext cx="3145298" cy="3802380"/>
        </a:xfrm>
        <a:prstGeom prst="rect">
          <a:avLst/>
        </a:prstGeom>
      </xdr:spPr>
    </xdr:pic>
    <xdr:clientData/>
  </xdr:twoCellAnchor>
  <xdr:twoCellAnchor editAs="oneCell">
    <xdr:from>
      <xdr:col>6</xdr:col>
      <xdr:colOff>1</xdr:colOff>
      <xdr:row>258</xdr:row>
      <xdr:rowOff>0</xdr:rowOff>
    </xdr:from>
    <xdr:to>
      <xdr:col>11</xdr:col>
      <xdr:colOff>220981</xdr:colOff>
      <xdr:row>267</xdr:row>
      <xdr:rowOff>58370</xdr:rowOff>
    </xdr:to>
    <xdr:pic>
      <xdr:nvPicPr>
        <xdr:cNvPr id="36" name="Picture 35">
          <a:extLst>
            <a:ext uri="{FF2B5EF4-FFF2-40B4-BE49-F238E27FC236}">
              <a16:creationId xmlns:a16="http://schemas.microsoft.com/office/drawing/2014/main" id="{018C6F85-8070-4B7B-8983-1F91567E33DA}"/>
            </a:ext>
          </a:extLst>
        </xdr:cNvPr>
        <xdr:cNvPicPr>
          <a:picLocks noChangeAspect="1"/>
        </xdr:cNvPicPr>
      </xdr:nvPicPr>
      <xdr:blipFill>
        <a:blip xmlns:r="http://schemas.openxmlformats.org/officeDocument/2006/relationships" r:embed="rId34"/>
        <a:stretch>
          <a:fillRect/>
        </a:stretch>
      </xdr:blipFill>
      <xdr:spPr>
        <a:xfrm>
          <a:off x="3657601" y="4023360"/>
          <a:ext cx="3268980" cy="1704290"/>
        </a:xfrm>
        <a:prstGeom prst="rect">
          <a:avLst/>
        </a:prstGeom>
      </xdr:spPr>
    </xdr:pic>
    <xdr:clientData/>
  </xdr:twoCellAnchor>
  <xdr:twoCellAnchor editAs="oneCell">
    <xdr:from>
      <xdr:col>6</xdr:col>
      <xdr:colOff>121921</xdr:colOff>
      <xdr:row>267</xdr:row>
      <xdr:rowOff>137161</xdr:rowOff>
    </xdr:from>
    <xdr:to>
      <xdr:col>10</xdr:col>
      <xdr:colOff>53341</xdr:colOff>
      <xdr:row>279</xdr:row>
      <xdr:rowOff>49587</xdr:rowOff>
    </xdr:to>
    <xdr:pic>
      <xdr:nvPicPr>
        <xdr:cNvPr id="37" name="Picture 36">
          <a:extLst>
            <a:ext uri="{FF2B5EF4-FFF2-40B4-BE49-F238E27FC236}">
              <a16:creationId xmlns:a16="http://schemas.microsoft.com/office/drawing/2014/main" id="{1EEA328B-0B7B-4E3E-B24F-D48E97C40785}"/>
            </a:ext>
          </a:extLst>
        </xdr:cNvPr>
        <xdr:cNvPicPr>
          <a:picLocks noChangeAspect="1"/>
        </xdr:cNvPicPr>
      </xdr:nvPicPr>
      <xdr:blipFill>
        <a:blip xmlns:r="http://schemas.openxmlformats.org/officeDocument/2006/relationships" r:embed="rId35"/>
        <a:stretch>
          <a:fillRect/>
        </a:stretch>
      </xdr:blipFill>
      <xdr:spPr>
        <a:xfrm>
          <a:off x="3779521" y="5806441"/>
          <a:ext cx="2369820" cy="2106986"/>
        </a:xfrm>
        <a:prstGeom prst="rect">
          <a:avLst/>
        </a:prstGeom>
      </xdr:spPr>
    </xdr:pic>
    <xdr:clientData/>
  </xdr:twoCellAnchor>
  <xdr:twoCellAnchor editAs="oneCell">
    <xdr:from>
      <xdr:col>1</xdr:col>
      <xdr:colOff>0</xdr:colOff>
      <xdr:row>252</xdr:row>
      <xdr:rowOff>0</xdr:rowOff>
    </xdr:from>
    <xdr:to>
      <xdr:col>4</xdr:col>
      <xdr:colOff>327660</xdr:colOff>
      <xdr:row>254</xdr:row>
      <xdr:rowOff>89456</xdr:rowOff>
    </xdr:to>
    <xdr:pic>
      <xdr:nvPicPr>
        <xdr:cNvPr id="39" name="Picture 38">
          <a:extLst>
            <a:ext uri="{FF2B5EF4-FFF2-40B4-BE49-F238E27FC236}">
              <a16:creationId xmlns:a16="http://schemas.microsoft.com/office/drawing/2014/main" id="{0DE8B248-3625-4F78-BCA9-BDF46F741AE8}"/>
            </a:ext>
          </a:extLst>
        </xdr:cNvPr>
        <xdr:cNvPicPr>
          <a:picLocks noChangeAspect="1"/>
        </xdr:cNvPicPr>
      </xdr:nvPicPr>
      <xdr:blipFill>
        <a:blip xmlns:r="http://schemas.openxmlformats.org/officeDocument/2006/relationships" r:embed="rId36"/>
        <a:stretch>
          <a:fillRect/>
        </a:stretch>
      </xdr:blipFill>
      <xdr:spPr>
        <a:xfrm>
          <a:off x="609600" y="5486400"/>
          <a:ext cx="2156460" cy="455216"/>
        </a:xfrm>
        <a:prstGeom prst="rect">
          <a:avLst/>
        </a:prstGeom>
      </xdr:spPr>
    </xdr:pic>
    <xdr:clientData/>
  </xdr:twoCellAnchor>
  <xdr:twoCellAnchor editAs="oneCell">
    <xdr:from>
      <xdr:col>5</xdr:col>
      <xdr:colOff>0</xdr:colOff>
      <xdr:row>252</xdr:row>
      <xdr:rowOff>0</xdr:rowOff>
    </xdr:from>
    <xdr:to>
      <xdr:col>11</xdr:col>
      <xdr:colOff>198120</xdr:colOff>
      <xdr:row>257</xdr:row>
      <xdr:rowOff>6625</xdr:rowOff>
    </xdr:to>
    <xdr:pic>
      <xdr:nvPicPr>
        <xdr:cNvPr id="40" name="Picture 39">
          <a:extLst>
            <a:ext uri="{FF2B5EF4-FFF2-40B4-BE49-F238E27FC236}">
              <a16:creationId xmlns:a16="http://schemas.microsoft.com/office/drawing/2014/main" id="{669FA0BE-D94D-4F81-98C7-74706E1502E9}"/>
            </a:ext>
          </a:extLst>
        </xdr:cNvPr>
        <xdr:cNvPicPr>
          <a:picLocks noChangeAspect="1"/>
        </xdr:cNvPicPr>
      </xdr:nvPicPr>
      <xdr:blipFill>
        <a:blip xmlns:r="http://schemas.openxmlformats.org/officeDocument/2006/relationships" r:embed="rId37"/>
        <a:stretch>
          <a:fillRect/>
        </a:stretch>
      </xdr:blipFill>
      <xdr:spPr>
        <a:xfrm>
          <a:off x="3048000" y="5486400"/>
          <a:ext cx="3855720" cy="921025"/>
        </a:xfrm>
        <a:prstGeom prst="rect">
          <a:avLst/>
        </a:prstGeom>
      </xdr:spPr>
    </xdr:pic>
    <xdr:clientData/>
  </xdr:twoCellAnchor>
  <xdr:twoCellAnchor editAs="oneCell">
    <xdr:from>
      <xdr:col>1</xdr:col>
      <xdr:colOff>0</xdr:colOff>
      <xdr:row>243</xdr:row>
      <xdr:rowOff>0</xdr:rowOff>
    </xdr:from>
    <xdr:to>
      <xdr:col>5</xdr:col>
      <xdr:colOff>220980</xdr:colOff>
      <xdr:row>251</xdr:row>
      <xdr:rowOff>170407</xdr:rowOff>
    </xdr:to>
    <xdr:pic>
      <xdr:nvPicPr>
        <xdr:cNvPr id="42" name="Picture 41">
          <a:extLst>
            <a:ext uri="{FF2B5EF4-FFF2-40B4-BE49-F238E27FC236}">
              <a16:creationId xmlns:a16="http://schemas.microsoft.com/office/drawing/2014/main" id="{6ADDFD02-43C5-451E-B0C9-F3B0A08925C0}"/>
            </a:ext>
          </a:extLst>
        </xdr:cNvPr>
        <xdr:cNvPicPr>
          <a:picLocks noChangeAspect="1"/>
        </xdr:cNvPicPr>
      </xdr:nvPicPr>
      <xdr:blipFill>
        <a:blip xmlns:r="http://schemas.openxmlformats.org/officeDocument/2006/relationships" r:embed="rId38"/>
        <a:stretch>
          <a:fillRect/>
        </a:stretch>
      </xdr:blipFill>
      <xdr:spPr>
        <a:xfrm>
          <a:off x="609600" y="5303520"/>
          <a:ext cx="2659380" cy="1633447"/>
        </a:xfrm>
        <a:prstGeom prst="rect">
          <a:avLst/>
        </a:prstGeom>
      </xdr:spPr>
    </xdr:pic>
    <xdr:clientData/>
  </xdr:twoCellAnchor>
  <xdr:twoCellAnchor editAs="oneCell">
    <xdr:from>
      <xdr:col>5</xdr:col>
      <xdr:colOff>228600</xdr:colOff>
      <xdr:row>243</xdr:row>
      <xdr:rowOff>1</xdr:rowOff>
    </xdr:from>
    <xdr:to>
      <xdr:col>10</xdr:col>
      <xdr:colOff>525780</xdr:colOff>
      <xdr:row>249</xdr:row>
      <xdr:rowOff>100691</xdr:rowOff>
    </xdr:to>
    <xdr:pic>
      <xdr:nvPicPr>
        <xdr:cNvPr id="43" name="Picture 42">
          <a:extLst>
            <a:ext uri="{FF2B5EF4-FFF2-40B4-BE49-F238E27FC236}">
              <a16:creationId xmlns:a16="http://schemas.microsoft.com/office/drawing/2014/main" id="{83E9B5E6-172B-425B-B9B0-A7CBC5B953E7}"/>
            </a:ext>
          </a:extLst>
        </xdr:cNvPr>
        <xdr:cNvPicPr>
          <a:picLocks noChangeAspect="1"/>
        </xdr:cNvPicPr>
      </xdr:nvPicPr>
      <xdr:blipFill>
        <a:blip xmlns:r="http://schemas.openxmlformats.org/officeDocument/2006/relationships" r:embed="rId39"/>
        <a:stretch>
          <a:fillRect/>
        </a:stretch>
      </xdr:blipFill>
      <xdr:spPr>
        <a:xfrm>
          <a:off x="3276600" y="5303521"/>
          <a:ext cx="3345180" cy="1197970"/>
        </a:xfrm>
        <a:prstGeom prst="rect">
          <a:avLst/>
        </a:prstGeom>
      </xdr:spPr>
    </xdr:pic>
    <xdr:clientData/>
  </xdr:twoCellAnchor>
  <xdr:twoCellAnchor editAs="oneCell">
    <xdr:from>
      <xdr:col>11</xdr:col>
      <xdr:colOff>0</xdr:colOff>
      <xdr:row>243</xdr:row>
      <xdr:rowOff>0</xdr:rowOff>
    </xdr:from>
    <xdr:to>
      <xdr:col>17</xdr:col>
      <xdr:colOff>129540</xdr:colOff>
      <xdr:row>252</xdr:row>
      <xdr:rowOff>69672</xdr:rowOff>
    </xdr:to>
    <xdr:pic>
      <xdr:nvPicPr>
        <xdr:cNvPr id="44" name="Picture 43">
          <a:extLst>
            <a:ext uri="{FF2B5EF4-FFF2-40B4-BE49-F238E27FC236}">
              <a16:creationId xmlns:a16="http://schemas.microsoft.com/office/drawing/2014/main" id="{A01E8C9D-5CCC-4AFB-97A1-E998A11386D0}"/>
            </a:ext>
          </a:extLst>
        </xdr:cNvPr>
        <xdr:cNvPicPr>
          <a:picLocks noChangeAspect="1"/>
        </xdr:cNvPicPr>
      </xdr:nvPicPr>
      <xdr:blipFill>
        <a:blip xmlns:r="http://schemas.openxmlformats.org/officeDocument/2006/relationships" r:embed="rId40"/>
        <a:stretch>
          <a:fillRect/>
        </a:stretch>
      </xdr:blipFill>
      <xdr:spPr>
        <a:xfrm>
          <a:off x="6705600" y="5303520"/>
          <a:ext cx="3787140" cy="1715592"/>
        </a:xfrm>
        <a:prstGeom prst="rect">
          <a:avLst/>
        </a:prstGeom>
      </xdr:spPr>
    </xdr:pic>
    <xdr:clientData/>
  </xdr:twoCellAnchor>
  <xdr:twoCellAnchor editAs="oneCell">
    <xdr:from>
      <xdr:col>1</xdr:col>
      <xdr:colOff>1</xdr:colOff>
      <xdr:row>230</xdr:row>
      <xdr:rowOff>0</xdr:rowOff>
    </xdr:from>
    <xdr:to>
      <xdr:col>5</xdr:col>
      <xdr:colOff>388621</xdr:colOff>
      <xdr:row>242</xdr:row>
      <xdr:rowOff>122321</xdr:rowOff>
    </xdr:to>
    <xdr:pic>
      <xdr:nvPicPr>
        <xdr:cNvPr id="45" name="Picture 44">
          <a:extLst>
            <a:ext uri="{FF2B5EF4-FFF2-40B4-BE49-F238E27FC236}">
              <a16:creationId xmlns:a16="http://schemas.microsoft.com/office/drawing/2014/main" id="{4F1EA4A7-F95D-4FAC-A667-C4CFB4A11964}"/>
            </a:ext>
          </a:extLst>
        </xdr:cNvPr>
        <xdr:cNvPicPr>
          <a:picLocks noChangeAspect="1"/>
        </xdr:cNvPicPr>
      </xdr:nvPicPr>
      <xdr:blipFill>
        <a:blip xmlns:r="http://schemas.openxmlformats.org/officeDocument/2006/relationships" r:embed="rId41"/>
        <a:stretch>
          <a:fillRect/>
        </a:stretch>
      </xdr:blipFill>
      <xdr:spPr>
        <a:xfrm>
          <a:off x="609601" y="4206240"/>
          <a:ext cx="2827020" cy="2316881"/>
        </a:xfrm>
        <a:prstGeom prst="rect">
          <a:avLst/>
        </a:prstGeom>
      </xdr:spPr>
    </xdr:pic>
    <xdr:clientData/>
  </xdr:twoCellAnchor>
  <xdr:twoCellAnchor editAs="oneCell">
    <xdr:from>
      <xdr:col>6</xdr:col>
      <xdr:colOff>0</xdr:colOff>
      <xdr:row>230</xdr:row>
      <xdr:rowOff>0</xdr:rowOff>
    </xdr:from>
    <xdr:to>
      <xdr:col>8</xdr:col>
      <xdr:colOff>518160</xdr:colOff>
      <xdr:row>242</xdr:row>
      <xdr:rowOff>68735</xdr:rowOff>
    </xdr:to>
    <xdr:pic>
      <xdr:nvPicPr>
        <xdr:cNvPr id="47" name="Picture 46">
          <a:extLst>
            <a:ext uri="{FF2B5EF4-FFF2-40B4-BE49-F238E27FC236}">
              <a16:creationId xmlns:a16="http://schemas.microsoft.com/office/drawing/2014/main" id="{67B32224-2446-4FB5-8FAF-0FDA7B9D1446}"/>
            </a:ext>
          </a:extLst>
        </xdr:cNvPr>
        <xdr:cNvPicPr>
          <a:picLocks noChangeAspect="1"/>
        </xdr:cNvPicPr>
      </xdr:nvPicPr>
      <xdr:blipFill>
        <a:blip xmlns:r="http://schemas.openxmlformats.org/officeDocument/2006/relationships" r:embed="rId42"/>
        <a:stretch>
          <a:fillRect/>
        </a:stretch>
      </xdr:blipFill>
      <xdr:spPr>
        <a:xfrm>
          <a:off x="3657600" y="4206240"/>
          <a:ext cx="1737360" cy="2263295"/>
        </a:xfrm>
        <a:prstGeom prst="rect">
          <a:avLst/>
        </a:prstGeom>
      </xdr:spPr>
    </xdr:pic>
    <xdr:clientData/>
  </xdr:twoCellAnchor>
  <xdr:twoCellAnchor editAs="oneCell">
    <xdr:from>
      <xdr:col>9</xdr:col>
      <xdr:colOff>0</xdr:colOff>
      <xdr:row>230</xdr:row>
      <xdr:rowOff>0</xdr:rowOff>
    </xdr:from>
    <xdr:to>
      <xdr:col>15</xdr:col>
      <xdr:colOff>592505</xdr:colOff>
      <xdr:row>241</xdr:row>
      <xdr:rowOff>30480</xdr:rowOff>
    </xdr:to>
    <xdr:pic>
      <xdr:nvPicPr>
        <xdr:cNvPr id="49" name="Picture 48">
          <a:extLst>
            <a:ext uri="{FF2B5EF4-FFF2-40B4-BE49-F238E27FC236}">
              <a16:creationId xmlns:a16="http://schemas.microsoft.com/office/drawing/2014/main" id="{640B1C84-53E6-46CA-BA7C-7048DC48F6D4}"/>
            </a:ext>
          </a:extLst>
        </xdr:cNvPr>
        <xdr:cNvPicPr>
          <a:picLocks noChangeAspect="1"/>
        </xdr:cNvPicPr>
      </xdr:nvPicPr>
      <xdr:blipFill>
        <a:blip xmlns:r="http://schemas.openxmlformats.org/officeDocument/2006/relationships" r:embed="rId43"/>
        <a:stretch>
          <a:fillRect/>
        </a:stretch>
      </xdr:blipFill>
      <xdr:spPr>
        <a:xfrm>
          <a:off x="5486400" y="4206240"/>
          <a:ext cx="4250105" cy="2042160"/>
        </a:xfrm>
        <a:prstGeom prst="rect">
          <a:avLst/>
        </a:prstGeom>
      </xdr:spPr>
    </xdr:pic>
    <xdr:clientData/>
  </xdr:twoCellAnchor>
  <xdr:twoCellAnchor editAs="oneCell">
    <xdr:from>
      <xdr:col>1</xdr:col>
      <xdr:colOff>1</xdr:colOff>
      <xdr:row>212</xdr:row>
      <xdr:rowOff>1</xdr:rowOff>
    </xdr:from>
    <xdr:to>
      <xdr:col>4</xdr:col>
      <xdr:colOff>198120</xdr:colOff>
      <xdr:row>227</xdr:row>
      <xdr:rowOff>11150</xdr:rowOff>
    </xdr:to>
    <xdr:pic>
      <xdr:nvPicPr>
        <xdr:cNvPr id="50" name="Picture 49">
          <a:extLst>
            <a:ext uri="{FF2B5EF4-FFF2-40B4-BE49-F238E27FC236}">
              <a16:creationId xmlns:a16="http://schemas.microsoft.com/office/drawing/2014/main" id="{ED5EA6A1-A5A4-447B-AC42-CDE2755501E4}"/>
            </a:ext>
          </a:extLst>
        </xdr:cNvPr>
        <xdr:cNvPicPr>
          <a:picLocks noChangeAspect="1"/>
        </xdr:cNvPicPr>
      </xdr:nvPicPr>
      <xdr:blipFill>
        <a:blip xmlns:r="http://schemas.openxmlformats.org/officeDocument/2006/relationships" r:embed="rId44"/>
        <a:stretch>
          <a:fillRect/>
        </a:stretch>
      </xdr:blipFill>
      <xdr:spPr>
        <a:xfrm>
          <a:off x="609601" y="5486401"/>
          <a:ext cx="2026919" cy="2754349"/>
        </a:xfrm>
        <a:prstGeom prst="rect">
          <a:avLst/>
        </a:prstGeom>
      </xdr:spPr>
    </xdr:pic>
    <xdr:clientData/>
  </xdr:twoCellAnchor>
  <xdr:twoCellAnchor editAs="oneCell">
    <xdr:from>
      <xdr:col>5</xdr:col>
      <xdr:colOff>0</xdr:colOff>
      <xdr:row>212</xdr:row>
      <xdr:rowOff>0</xdr:rowOff>
    </xdr:from>
    <xdr:to>
      <xdr:col>9</xdr:col>
      <xdr:colOff>91440</xdr:colOff>
      <xdr:row>229</xdr:row>
      <xdr:rowOff>22546</xdr:rowOff>
    </xdr:to>
    <xdr:pic>
      <xdr:nvPicPr>
        <xdr:cNvPr id="51" name="Picture 50">
          <a:extLst>
            <a:ext uri="{FF2B5EF4-FFF2-40B4-BE49-F238E27FC236}">
              <a16:creationId xmlns:a16="http://schemas.microsoft.com/office/drawing/2014/main" id="{8785CF60-C19F-4267-B10B-85C95160A22A}"/>
            </a:ext>
          </a:extLst>
        </xdr:cNvPr>
        <xdr:cNvPicPr>
          <a:picLocks noChangeAspect="1"/>
        </xdr:cNvPicPr>
      </xdr:nvPicPr>
      <xdr:blipFill>
        <a:blip xmlns:r="http://schemas.openxmlformats.org/officeDocument/2006/relationships" r:embed="rId45"/>
        <a:stretch>
          <a:fillRect/>
        </a:stretch>
      </xdr:blipFill>
      <xdr:spPr>
        <a:xfrm>
          <a:off x="3048000" y="5486400"/>
          <a:ext cx="2529840" cy="3131506"/>
        </a:xfrm>
        <a:prstGeom prst="rect">
          <a:avLst/>
        </a:prstGeom>
      </xdr:spPr>
    </xdr:pic>
    <xdr:clientData/>
  </xdr:twoCellAnchor>
  <xdr:twoCellAnchor editAs="oneCell">
    <xdr:from>
      <xdr:col>1</xdr:col>
      <xdr:colOff>0</xdr:colOff>
      <xdr:row>196</xdr:row>
      <xdr:rowOff>0</xdr:rowOff>
    </xdr:from>
    <xdr:to>
      <xdr:col>7</xdr:col>
      <xdr:colOff>60960</xdr:colOff>
      <xdr:row>210</xdr:row>
      <xdr:rowOff>152626</xdr:rowOff>
    </xdr:to>
    <xdr:pic>
      <xdr:nvPicPr>
        <xdr:cNvPr id="38" name="Picture 37">
          <a:extLst>
            <a:ext uri="{FF2B5EF4-FFF2-40B4-BE49-F238E27FC236}">
              <a16:creationId xmlns:a16="http://schemas.microsoft.com/office/drawing/2014/main" id="{B5A8A19E-2329-4B8E-9824-BB4FBCC9D936}"/>
            </a:ext>
          </a:extLst>
        </xdr:cNvPr>
        <xdr:cNvPicPr>
          <a:picLocks noChangeAspect="1"/>
        </xdr:cNvPicPr>
      </xdr:nvPicPr>
      <xdr:blipFill>
        <a:blip xmlns:r="http://schemas.openxmlformats.org/officeDocument/2006/relationships" r:embed="rId46"/>
        <a:stretch>
          <a:fillRect/>
        </a:stretch>
      </xdr:blipFill>
      <xdr:spPr>
        <a:xfrm>
          <a:off x="609600" y="4023360"/>
          <a:ext cx="3718560" cy="2712946"/>
        </a:xfrm>
        <a:prstGeom prst="rect">
          <a:avLst/>
        </a:prstGeom>
      </xdr:spPr>
    </xdr:pic>
    <xdr:clientData/>
  </xdr:twoCellAnchor>
  <xdr:twoCellAnchor editAs="oneCell">
    <xdr:from>
      <xdr:col>7</xdr:col>
      <xdr:colOff>1</xdr:colOff>
      <xdr:row>196</xdr:row>
      <xdr:rowOff>0</xdr:rowOff>
    </xdr:from>
    <xdr:to>
      <xdr:col>13</xdr:col>
      <xdr:colOff>106681</xdr:colOff>
      <xdr:row>210</xdr:row>
      <xdr:rowOff>165135</xdr:rowOff>
    </xdr:to>
    <xdr:pic>
      <xdr:nvPicPr>
        <xdr:cNvPr id="46" name="Picture 45">
          <a:extLst>
            <a:ext uri="{FF2B5EF4-FFF2-40B4-BE49-F238E27FC236}">
              <a16:creationId xmlns:a16="http://schemas.microsoft.com/office/drawing/2014/main" id="{305697C3-1C6E-4765-B9EE-A247ED915816}"/>
            </a:ext>
          </a:extLst>
        </xdr:cNvPr>
        <xdr:cNvPicPr>
          <a:picLocks noChangeAspect="1"/>
        </xdr:cNvPicPr>
      </xdr:nvPicPr>
      <xdr:blipFill>
        <a:blip xmlns:r="http://schemas.openxmlformats.org/officeDocument/2006/relationships" r:embed="rId47"/>
        <a:stretch>
          <a:fillRect/>
        </a:stretch>
      </xdr:blipFill>
      <xdr:spPr>
        <a:xfrm>
          <a:off x="4267201" y="4023360"/>
          <a:ext cx="3764280" cy="2725455"/>
        </a:xfrm>
        <a:prstGeom prst="rect">
          <a:avLst/>
        </a:prstGeom>
      </xdr:spPr>
    </xdr:pic>
    <xdr:clientData/>
  </xdr:twoCellAnchor>
  <xdr:twoCellAnchor editAs="oneCell">
    <xdr:from>
      <xdr:col>1</xdr:col>
      <xdr:colOff>0</xdr:colOff>
      <xdr:row>173</xdr:row>
      <xdr:rowOff>2</xdr:rowOff>
    </xdr:from>
    <xdr:to>
      <xdr:col>4</xdr:col>
      <xdr:colOff>297180</xdr:colOff>
      <xdr:row>187</xdr:row>
      <xdr:rowOff>177890</xdr:rowOff>
    </xdr:to>
    <xdr:pic>
      <xdr:nvPicPr>
        <xdr:cNvPr id="52" name="Picture 51">
          <a:extLst>
            <a:ext uri="{FF2B5EF4-FFF2-40B4-BE49-F238E27FC236}">
              <a16:creationId xmlns:a16="http://schemas.microsoft.com/office/drawing/2014/main" id="{2FEFD2D0-AAF9-42AD-AD76-C3DC1F42A178}"/>
            </a:ext>
          </a:extLst>
        </xdr:cNvPr>
        <xdr:cNvPicPr>
          <a:picLocks noChangeAspect="1"/>
        </xdr:cNvPicPr>
      </xdr:nvPicPr>
      <xdr:blipFill>
        <a:blip xmlns:r="http://schemas.openxmlformats.org/officeDocument/2006/relationships" r:embed="rId48"/>
        <a:stretch>
          <a:fillRect/>
        </a:stretch>
      </xdr:blipFill>
      <xdr:spPr>
        <a:xfrm>
          <a:off x="609600" y="2743202"/>
          <a:ext cx="2125980" cy="2738208"/>
        </a:xfrm>
        <a:prstGeom prst="rect">
          <a:avLst/>
        </a:prstGeom>
      </xdr:spPr>
    </xdr:pic>
    <xdr:clientData/>
  </xdr:twoCellAnchor>
  <xdr:twoCellAnchor editAs="oneCell">
    <xdr:from>
      <xdr:col>1</xdr:col>
      <xdr:colOff>1</xdr:colOff>
      <xdr:row>158</xdr:row>
      <xdr:rowOff>1</xdr:rowOff>
    </xdr:from>
    <xdr:to>
      <xdr:col>5</xdr:col>
      <xdr:colOff>129540</xdr:colOff>
      <xdr:row>172</xdr:row>
      <xdr:rowOff>24785</xdr:rowOff>
    </xdr:to>
    <xdr:pic>
      <xdr:nvPicPr>
        <xdr:cNvPr id="54" name="Picture 53">
          <a:extLst>
            <a:ext uri="{FF2B5EF4-FFF2-40B4-BE49-F238E27FC236}">
              <a16:creationId xmlns:a16="http://schemas.microsoft.com/office/drawing/2014/main" id="{14D72883-C3E1-48FF-B80D-99EA198E977B}"/>
            </a:ext>
          </a:extLst>
        </xdr:cNvPr>
        <xdr:cNvPicPr>
          <a:picLocks noChangeAspect="1"/>
        </xdr:cNvPicPr>
      </xdr:nvPicPr>
      <xdr:blipFill>
        <a:blip xmlns:r="http://schemas.openxmlformats.org/officeDocument/2006/relationships" r:embed="rId49"/>
        <a:stretch>
          <a:fillRect/>
        </a:stretch>
      </xdr:blipFill>
      <xdr:spPr>
        <a:xfrm>
          <a:off x="609601" y="2743201"/>
          <a:ext cx="2567939" cy="2585104"/>
        </a:xfrm>
        <a:prstGeom prst="rect">
          <a:avLst/>
        </a:prstGeom>
      </xdr:spPr>
    </xdr:pic>
    <xdr:clientData/>
  </xdr:twoCellAnchor>
  <xdr:twoCellAnchor editAs="oneCell">
    <xdr:from>
      <xdr:col>4</xdr:col>
      <xdr:colOff>464821</xdr:colOff>
      <xdr:row>173</xdr:row>
      <xdr:rowOff>144781</xdr:rowOff>
    </xdr:from>
    <xdr:to>
      <xdr:col>9</xdr:col>
      <xdr:colOff>22860</xdr:colOff>
      <xdr:row>186</xdr:row>
      <xdr:rowOff>82261</xdr:rowOff>
    </xdr:to>
    <xdr:pic>
      <xdr:nvPicPr>
        <xdr:cNvPr id="55" name="Picture 54">
          <a:extLst>
            <a:ext uri="{FF2B5EF4-FFF2-40B4-BE49-F238E27FC236}">
              <a16:creationId xmlns:a16="http://schemas.microsoft.com/office/drawing/2014/main" id="{2D27F9FF-C36D-44B4-89BE-DB4DBD20FB2F}"/>
            </a:ext>
          </a:extLst>
        </xdr:cNvPr>
        <xdr:cNvPicPr>
          <a:picLocks noChangeAspect="1"/>
        </xdr:cNvPicPr>
      </xdr:nvPicPr>
      <xdr:blipFill>
        <a:blip xmlns:r="http://schemas.openxmlformats.org/officeDocument/2006/relationships" r:embed="rId50"/>
        <a:stretch>
          <a:fillRect/>
        </a:stretch>
      </xdr:blipFill>
      <xdr:spPr>
        <a:xfrm>
          <a:off x="2903221" y="5631181"/>
          <a:ext cx="2606039" cy="2314920"/>
        </a:xfrm>
        <a:prstGeom prst="rect">
          <a:avLst/>
        </a:prstGeom>
      </xdr:spPr>
    </xdr:pic>
    <xdr:clientData/>
  </xdr:twoCellAnchor>
  <xdr:twoCellAnchor editAs="oneCell">
    <xdr:from>
      <xdr:col>1</xdr:col>
      <xdr:colOff>1</xdr:colOff>
      <xdr:row>135</xdr:row>
      <xdr:rowOff>0</xdr:rowOff>
    </xdr:from>
    <xdr:to>
      <xdr:col>6</xdr:col>
      <xdr:colOff>267547</xdr:colOff>
      <xdr:row>157</xdr:row>
      <xdr:rowOff>0</xdr:rowOff>
    </xdr:to>
    <xdr:pic>
      <xdr:nvPicPr>
        <xdr:cNvPr id="56" name="Picture 55">
          <a:extLst>
            <a:ext uri="{FF2B5EF4-FFF2-40B4-BE49-F238E27FC236}">
              <a16:creationId xmlns:a16="http://schemas.microsoft.com/office/drawing/2014/main" id="{16009C1C-A923-4401-A1E2-5CF216F18959}"/>
            </a:ext>
          </a:extLst>
        </xdr:cNvPr>
        <xdr:cNvPicPr>
          <a:picLocks noChangeAspect="1"/>
        </xdr:cNvPicPr>
      </xdr:nvPicPr>
      <xdr:blipFill>
        <a:blip xmlns:r="http://schemas.openxmlformats.org/officeDocument/2006/relationships" r:embed="rId51"/>
        <a:stretch>
          <a:fillRect/>
        </a:stretch>
      </xdr:blipFill>
      <xdr:spPr>
        <a:xfrm>
          <a:off x="609601" y="548640"/>
          <a:ext cx="3315546" cy="4023360"/>
        </a:xfrm>
        <a:prstGeom prst="rect">
          <a:avLst/>
        </a:prstGeom>
      </xdr:spPr>
    </xdr:pic>
    <xdr:clientData/>
  </xdr:twoCellAnchor>
  <xdr:twoCellAnchor editAs="oneCell">
    <xdr:from>
      <xdr:col>1</xdr:col>
      <xdr:colOff>1</xdr:colOff>
      <xdr:row>116</xdr:row>
      <xdr:rowOff>0</xdr:rowOff>
    </xdr:from>
    <xdr:to>
      <xdr:col>7</xdr:col>
      <xdr:colOff>76200</xdr:colOff>
      <xdr:row>134</xdr:row>
      <xdr:rowOff>68579</xdr:rowOff>
    </xdr:to>
    <xdr:pic>
      <xdr:nvPicPr>
        <xdr:cNvPr id="57" name="Picture 56">
          <a:extLst>
            <a:ext uri="{FF2B5EF4-FFF2-40B4-BE49-F238E27FC236}">
              <a16:creationId xmlns:a16="http://schemas.microsoft.com/office/drawing/2014/main" id="{4D3C1107-71A6-49C8-B057-0DF211234E84}"/>
            </a:ext>
          </a:extLst>
        </xdr:cNvPr>
        <xdr:cNvPicPr>
          <a:picLocks noChangeAspect="1"/>
        </xdr:cNvPicPr>
      </xdr:nvPicPr>
      <xdr:blipFill>
        <a:blip xmlns:r="http://schemas.openxmlformats.org/officeDocument/2006/relationships" r:embed="rId52"/>
        <a:stretch>
          <a:fillRect/>
        </a:stretch>
      </xdr:blipFill>
      <xdr:spPr>
        <a:xfrm>
          <a:off x="609601" y="548640"/>
          <a:ext cx="3733799" cy="3360419"/>
        </a:xfrm>
        <a:prstGeom prst="rect">
          <a:avLst/>
        </a:prstGeom>
      </xdr:spPr>
    </xdr:pic>
    <xdr:clientData/>
  </xdr:twoCellAnchor>
  <xdr:twoCellAnchor editAs="oneCell">
    <xdr:from>
      <xdr:col>7</xdr:col>
      <xdr:colOff>1</xdr:colOff>
      <xdr:row>116</xdr:row>
      <xdr:rowOff>1</xdr:rowOff>
    </xdr:from>
    <xdr:to>
      <xdr:col>11</xdr:col>
      <xdr:colOff>335280</xdr:colOff>
      <xdr:row>134</xdr:row>
      <xdr:rowOff>125072</xdr:rowOff>
    </xdr:to>
    <xdr:pic>
      <xdr:nvPicPr>
        <xdr:cNvPr id="59" name="Picture 58">
          <a:extLst>
            <a:ext uri="{FF2B5EF4-FFF2-40B4-BE49-F238E27FC236}">
              <a16:creationId xmlns:a16="http://schemas.microsoft.com/office/drawing/2014/main" id="{FC060A20-6723-47FE-8F92-95C1749B8420}"/>
            </a:ext>
          </a:extLst>
        </xdr:cNvPr>
        <xdr:cNvPicPr>
          <a:picLocks noChangeAspect="1"/>
        </xdr:cNvPicPr>
      </xdr:nvPicPr>
      <xdr:blipFill>
        <a:blip xmlns:r="http://schemas.openxmlformats.org/officeDocument/2006/relationships" r:embed="rId53"/>
        <a:stretch>
          <a:fillRect/>
        </a:stretch>
      </xdr:blipFill>
      <xdr:spPr>
        <a:xfrm>
          <a:off x="4267201" y="548641"/>
          <a:ext cx="2773679" cy="3416911"/>
        </a:xfrm>
        <a:prstGeom prst="rect">
          <a:avLst/>
        </a:prstGeom>
      </xdr:spPr>
    </xdr:pic>
    <xdr:clientData/>
  </xdr:twoCellAnchor>
  <xdr:twoCellAnchor editAs="oneCell">
    <xdr:from>
      <xdr:col>1</xdr:col>
      <xdr:colOff>0</xdr:colOff>
      <xdr:row>96</xdr:row>
      <xdr:rowOff>1</xdr:rowOff>
    </xdr:from>
    <xdr:to>
      <xdr:col>6</xdr:col>
      <xdr:colOff>297180</xdr:colOff>
      <xdr:row>115</xdr:row>
      <xdr:rowOff>60337</xdr:rowOff>
    </xdr:to>
    <xdr:pic>
      <xdr:nvPicPr>
        <xdr:cNvPr id="41" name="Picture 40">
          <a:extLst>
            <a:ext uri="{FF2B5EF4-FFF2-40B4-BE49-F238E27FC236}">
              <a16:creationId xmlns:a16="http://schemas.microsoft.com/office/drawing/2014/main" id="{D52BEFC2-DA39-4D32-9DB7-15AFD02471BE}"/>
            </a:ext>
          </a:extLst>
        </xdr:cNvPr>
        <xdr:cNvPicPr>
          <a:picLocks noChangeAspect="1"/>
        </xdr:cNvPicPr>
      </xdr:nvPicPr>
      <xdr:blipFill>
        <a:blip xmlns:r="http://schemas.openxmlformats.org/officeDocument/2006/relationships" r:embed="rId54"/>
        <a:stretch>
          <a:fillRect/>
        </a:stretch>
      </xdr:blipFill>
      <xdr:spPr>
        <a:xfrm>
          <a:off x="609600" y="548641"/>
          <a:ext cx="3345180" cy="3535056"/>
        </a:xfrm>
        <a:prstGeom prst="rect">
          <a:avLst/>
        </a:prstGeom>
      </xdr:spPr>
    </xdr:pic>
    <xdr:clientData/>
  </xdr:twoCellAnchor>
  <xdr:twoCellAnchor editAs="oneCell">
    <xdr:from>
      <xdr:col>7</xdr:col>
      <xdr:colOff>1</xdr:colOff>
      <xdr:row>96</xdr:row>
      <xdr:rowOff>0</xdr:rowOff>
    </xdr:from>
    <xdr:to>
      <xdr:col>13</xdr:col>
      <xdr:colOff>31273</xdr:colOff>
      <xdr:row>115</xdr:row>
      <xdr:rowOff>60960</xdr:rowOff>
    </xdr:to>
    <xdr:pic>
      <xdr:nvPicPr>
        <xdr:cNvPr id="58" name="Picture 57">
          <a:extLst>
            <a:ext uri="{FF2B5EF4-FFF2-40B4-BE49-F238E27FC236}">
              <a16:creationId xmlns:a16="http://schemas.microsoft.com/office/drawing/2014/main" id="{E380A975-9A9A-435B-81A2-676B9FEC3355}"/>
            </a:ext>
          </a:extLst>
        </xdr:cNvPr>
        <xdr:cNvPicPr>
          <a:picLocks noChangeAspect="1"/>
        </xdr:cNvPicPr>
      </xdr:nvPicPr>
      <xdr:blipFill>
        <a:blip xmlns:r="http://schemas.openxmlformats.org/officeDocument/2006/relationships" r:embed="rId55"/>
        <a:stretch>
          <a:fillRect/>
        </a:stretch>
      </xdr:blipFill>
      <xdr:spPr>
        <a:xfrm>
          <a:off x="4267201" y="548640"/>
          <a:ext cx="3688872" cy="3535680"/>
        </a:xfrm>
        <a:prstGeom prst="rect">
          <a:avLst/>
        </a:prstGeom>
      </xdr:spPr>
    </xdr:pic>
    <xdr:clientData/>
  </xdr:twoCellAnchor>
  <xdr:twoCellAnchor editAs="oneCell">
    <xdr:from>
      <xdr:col>13</xdr:col>
      <xdr:colOff>0</xdr:colOff>
      <xdr:row>96</xdr:row>
      <xdr:rowOff>0</xdr:rowOff>
    </xdr:from>
    <xdr:to>
      <xdr:col>19</xdr:col>
      <xdr:colOff>7620</xdr:colOff>
      <xdr:row>116</xdr:row>
      <xdr:rowOff>12349</xdr:rowOff>
    </xdr:to>
    <xdr:pic>
      <xdr:nvPicPr>
        <xdr:cNvPr id="61" name="Picture 60">
          <a:extLst>
            <a:ext uri="{FF2B5EF4-FFF2-40B4-BE49-F238E27FC236}">
              <a16:creationId xmlns:a16="http://schemas.microsoft.com/office/drawing/2014/main" id="{44306682-FC27-4A60-A637-E112DA9655A1}"/>
            </a:ext>
          </a:extLst>
        </xdr:cNvPr>
        <xdr:cNvPicPr>
          <a:picLocks noChangeAspect="1"/>
        </xdr:cNvPicPr>
      </xdr:nvPicPr>
      <xdr:blipFill>
        <a:blip xmlns:r="http://schemas.openxmlformats.org/officeDocument/2006/relationships" r:embed="rId56"/>
        <a:stretch>
          <a:fillRect/>
        </a:stretch>
      </xdr:blipFill>
      <xdr:spPr>
        <a:xfrm>
          <a:off x="7924800" y="548640"/>
          <a:ext cx="3665220" cy="3669949"/>
        </a:xfrm>
        <a:prstGeom prst="rect">
          <a:avLst/>
        </a:prstGeom>
      </xdr:spPr>
    </xdr:pic>
    <xdr:clientData/>
  </xdr:twoCellAnchor>
  <xdr:twoCellAnchor editAs="oneCell">
    <xdr:from>
      <xdr:col>19</xdr:col>
      <xdr:colOff>0</xdr:colOff>
      <xdr:row>96</xdr:row>
      <xdr:rowOff>1</xdr:rowOff>
    </xdr:from>
    <xdr:to>
      <xdr:col>24</xdr:col>
      <xdr:colOff>13659</xdr:colOff>
      <xdr:row>105</xdr:row>
      <xdr:rowOff>129541</xdr:rowOff>
    </xdr:to>
    <xdr:pic>
      <xdr:nvPicPr>
        <xdr:cNvPr id="62" name="Picture 61">
          <a:extLst>
            <a:ext uri="{FF2B5EF4-FFF2-40B4-BE49-F238E27FC236}">
              <a16:creationId xmlns:a16="http://schemas.microsoft.com/office/drawing/2014/main" id="{55769BC7-DD79-497E-B67F-292F8CA41ED5}"/>
            </a:ext>
          </a:extLst>
        </xdr:cNvPr>
        <xdr:cNvPicPr>
          <a:picLocks noChangeAspect="1"/>
        </xdr:cNvPicPr>
      </xdr:nvPicPr>
      <xdr:blipFill>
        <a:blip xmlns:r="http://schemas.openxmlformats.org/officeDocument/2006/relationships" r:embed="rId57"/>
        <a:stretch>
          <a:fillRect/>
        </a:stretch>
      </xdr:blipFill>
      <xdr:spPr>
        <a:xfrm>
          <a:off x="11582400" y="548641"/>
          <a:ext cx="3061659" cy="1775460"/>
        </a:xfrm>
        <a:prstGeom prst="rect">
          <a:avLst/>
        </a:prstGeom>
      </xdr:spPr>
    </xdr:pic>
    <xdr:clientData/>
  </xdr:twoCellAnchor>
  <xdr:twoCellAnchor editAs="oneCell">
    <xdr:from>
      <xdr:col>19</xdr:col>
      <xdr:colOff>0</xdr:colOff>
      <xdr:row>106</xdr:row>
      <xdr:rowOff>0</xdr:rowOff>
    </xdr:from>
    <xdr:to>
      <xdr:col>23</xdr:col>
      <xdr:colOff>548640</xdr:colOff>
      <xdr:row>120</xdr:row>
      <xdr:rowOff>68275</xdr:rowOff>
    </xdr:to>
    <xdr:pic>
      <xdr:nvPicPr>
        <xdr:cNvPr id="64" name="Picture 63">
          <a:extLst>
            <a:ext uri="{FF2B5EF4-FFF2-40B4-BE49-F238E27FC236}">
              <a16:creationId xmlns:a16="http://schemas.microsoft.com/office/drawing/2014/main" id="{AE1233E4-DBF4-4980-9AFF-2A7D5D38E33B}"/>
            </a:ext>
          </a:extLst>
        </xdr:cNvPr>
        <xdr:cNvPicPr>
          <a:picLocks noChangeAspect="1"/>
        </xdr:cNvPicPr>
      </xdr:nvPicPr>
      <xdr:blipFill>
        <a:blip xmlns:r="http://schemas.openxmlformats.org/officeDocument/2006/relationships" r:embed="rId58"/>
        <a:stretch>
          <a:fillRect/>
        </a:stretch>
      </xdr:blipFill>
      <xdr:spPr>
        <a:xfrm>
          <a:off x="11582400" y="2377440"/>
          <a:ext cx="2987040" cy="2628595"/>
        </a:xfrm>
        <a:prstGeom prst="rect">
          <a:avLst/>
        </a:prstGeom>
      </xdr:spPr>
    </xdr:pic>
    <xdr:clientData/>
  </xdr:twoCellAnchor>
  <xdr:twoCellAnchor editAs="oneCell">
    <xdr:from>
      <xdr:col>1</xdr:col>
      <xdr:colOff>152401</xdr:colOff>
      <xdr:row>82</xdr:row>
      <xdr:rowOff>175260</xdr:rowOff>
    </xdr:from>
    <xdr:to>
      <xdr:col>5</xdr:col>
      <xdr:colOff>601981</xdr:colOff>
      <xdr:row>95</xdr:row>
      <xdr:rowOff>8061</xdr:rowOff>
    </xdr:to>
    <xdr:pic>
      <xdr:nvPicPr>
        <xdr:cNvPr id="34" name="Picture 33">
          <a:extLst>
            <a:ext uri="{FF2B5EF4-FFF2-40B4-BE49-F238E27FC236}">
              <a16:creationId xmlns:a16="http://schemas.microsoft.com/office/drawing/2014/main" id="{C4905430-91F3-4302-BB15-DB7C9816CBF5}"/>
            </a:ext>
          </a:extLst>
        </xdr:cNvPr>
        <xdr:cNvPicPr>
          <a:picLocks noChangeAspect="1"/>
        </xdr:cNvPicPr>
      </xdr:nvPicPr>
      <xdr:blipFill>
        <a:blip xmlns:r="http://schemas.openxmlformats.org/officeDocument/2006/relationships" r:embed="rId59"/>
        <a:stretch>
          <a:fillRect/>
        </a:stretch>
      </xdr:blipFill>
      <xdr:spPr>
        <a:xfrm>
          <a:off x="762001" y="906780"/>
          <a:ext cx="2887980" cy="2210241"/>
        </a:xfrm>
        <a:prstGeom prst="rect">
          <a:avLst/>
        </a:prstGeom>
      </xdr:spPr>
    </xdr:pic>
    <xdr:clientData/>
  </xdr:twoCellAnchor>
  <xdr:twoCellAnchor editAs="oneCell">
    <xdr:from>
      <xdr:col>6</xdr:col>
      <xdr:colOff>0</xdr:colOff>
      <xdr:row>82</xdr:row>
      <xdr:rowOff>1</xdr:rowOff>
    </xdr:from>
    <xdr:to>
      <xdr:col>9</xdr:col>
      <xdr:colOff>563880</xdr:colOff>
      <xdr:row>95</xdr:row>
      <xdr:rowOff>127593</xdr:rowOff>
    </xdr:to>
    <xdr:pic>
      <xdr:nvPicPr>
        <xdr:cNvPr id="48" name="Picture 47">
          <a:extLst>
            <a:ext uri="{FF2B5EF4-FFF2-40B4-BE49-F238E27FC236}">
              <a16:creationId xmlns:a16="http://schemas.microsoft.com/office/drawing/2014/main" id="{8350A1B0-036A-47C1-8E17-D3646152B396}"/>
            </a:ext>
          </a:extLst>
        </xdr:cNvPr>
        <xdr:cNvPicPr>
          <a:picLocks noChangeAspect="1"/>
        </xdr:cNvPicPr>
      </xdr:nvPicPr>
      <xdr:blipFill>
        <a:blip xmlns:r="http://schemas.openxmlformats.org/officeDocument/2006/relationships" r:embed="rId60"/>
        <a:stretch>
          <a:fillRect/>
        </a:stretch>
      </xdr:blipFill>
      <xdr:spPr>
        <a:xfrm>
          <a:off x="3657600" y="731521"/>
          <a:ext cx="2392680" cy="2505032"/>
        </a:xfrm>
        <a:prstGeom prst="rect">
          <a:avLst/>
        </a:prstGeom>
      </xdr:spPr>
    </xdr:pic>
    <xdr:clientData/>
  </xdr:twoCellAnchor>
  <xdr:twoCellAnchor editAs="oneCell">
    <xdr:from>
      <xdr:col>10</xdr:col>
      <xdr:colOff>0</xdr:colOff>
      <xdr:row>82</xdr:row>
      <xdr:rowOff>1</xdr:rowOff>
    </xdr:from>
    <xdr:to>
      <xdr:col>16</xdr:col>
      <xdr:colOff>350520</xdr:colOff>
      <xdr:row>94</xdr:row>
      <xdr:rowOff>111187</xdr:rowOff>
    </xdr:to>
    <xdr:pic>
      <xdr:nvPicPr>
        <xdr:cNvPr id="65" name="Picture 64">
          <a:extLst>
            <a:ext uri="{FF2B5EF4-FFF2-40B4-BE49-F238E27FC236}">
              <a16:creationId xmlns:a16="http://schemas.microsoft.com/office/drawing/2014/main" id="{B55A75E2-E81E-43AF-AC57-5BC88BD36B35}"/>
            </a:ext>
          </a:extLst>
        </xdr:cNvPr>
        <xdr:cNvPicPr>
          <a:picLocks noChangeAspect="1"/>
        </xdr:cNvPicPr>
      </xdr:nvPicPr>
      <xdr:blipFill>
        <a:blip xmlns:r="http://schemas.openxmlformats.org/officeDocument/2006/relationships" r:embed="rId61"/>
        <a:stretch>
          <a:fillRect/>
        </a:stretch>
      </xdr:blipFill>
      <xdr:spPr>
        <a:xfrm>
          <a:off x="6096000" y="731521"/>
          <a:ext cx="4008120" cy="2305746"/>
        </a:xfrm>
        <a:prstGeom prst="rect">
          <a:avLst/>
        </a:prstGeom>
      </xdr:spPr>
    </xdr:pic>
    <xdr:clientData/>
  </xdr:twoCellAnchor>
  <xdr:twoCellAnchor editAs="oneCell">
    <xdr:from>
      <xdr:col>17</xdr:col>
      <xdr:colOff>1</xdr:colOff>
      <xdr:row>82</xdr:row>
      <xdr:rowOff>1</xdr:rowOff>
    </xdr:from>
    <xdr:to>
      <xdr:col>21</xdr:col>
      <xdr:colOff>45721</xdr:colOff>
      <xdr:row>94</xdr:row>
      <xdr:rowOff>95993</xdr:rowOff>
    </xdr:to>
    <xdr:pic>
      <xdr:nvPicPr>
        <xdr:cNvPr id="66" name="Picture 65">
          <a:extLst>
            <a:ext uri="{FF2B5EF4-FFF2-40B4-BE49-F238E27FC236}">
              <a16:creationId xmlns:a16="http://schemas.microsoft.com/office/drawing/2014/main" id="{F679F063-4146-4BA2-A1B2-C6A5706BA9F5}"/>
            </a:ext>
          </a:extLst>
        </xdr:cNvPr>
        <xdr:cNvPicPr>
          <a:picLocks noChangeAspect="1"/>
        </xdr:cNvPicPr>
      </xdr:nvPicPr>
      <xdr:blipFill>
        <a:blip xmlns:r="http://schemas.openxmlformats.org/officeDocument/2006/relationships" r:embed="rId62"/>
        <a:stretch>
          <a:fillRect/>
        </a:stretch>
      </xdr:blipFill>
      <xdr:spPr>
        <a:xfrm>
          <a:off x="10363201" y="731521"/>
          <a:ext cx="2484120" cy="2290552"/>
        </a:xfrm>
        <a:prstGeom prst="rect">
          <a:avLst/>
        </a:prstGeom>
      </xdr:spPr>
    </xdr:pic>
    <xdr:clientData/>
  </xdr:twoCellAnchor>
  <xdr:twoCellAnchor editAs="oneCell">
    <xdr:from>
      <xdr:col>1</xdr:col>
      <xdr:colOff>0</xdr:colOff>
      <xdr:row>63</xdr:row>
      <xdr:rowOff>1</xdr:rowOff>
    </xdr:from>
    <xdr:to>
      <xdr:col>6</xdr:col>
      <xdr:colOff>457200</xdr:colOff>
      <xdr:row>81</xdr:row>
      <xdr:rowOff>60961</xdr:rowOff>
    </xdr:to>
    <xdr:pic>
      <xdr:nvPicPr>
        <xdr:cNvPr id="67" name="Picture 66">
          <a:extLst>
            <a:ext uri="{FF2B5EF4-FFF2-40B4-BE49-F238E27FC236}">
              <a16:creationId xmlns:a16="http://schemas.microsoft.com/office/drawing/2014/main" id="{45375301-40DE-417B-AAD8-0252FE3E8893}"/>
            </a:ext>
          </a:extLst>
        </xdr:cNvPr>
        <xdr:cNvPicPr>
          <a:picLocks noChangeAspect="1"/>
        </xdr:cNvPicPr>
      </xdr:nvPicPr>
      <xdr:blipFill>
        <a:blip xmlns:r="http://schemas.openxmlformats.org/officeDocument/2006/relationships" r:embed="rId63"/>
        <a:stretch>
          <a:fillRect/>
        </a:stretch>
      </xdr:blipFill>
      <xdr:spPr>
        <a:xfrm>
          <a:off x="609600" y="365761"/>
          <a:ext cx="3505200" cy="3352800"/>
        </a:xfrm>
        <a:prstGeom prst="rect">
          <a:avLst/>
        </a:prstGeom>
      </xdr:spPr>
    </xdr:pic>
    <xdr:clientData/>
  </xdr:twoCellAnchor>
  <xdr:twoCellAnchor editAs="oneCell">
    <xdr:from>
      <xdr:col>7</xdr:col>
      <xdr:colOff>1</xdr:colOff>
      <xdr:row>63</xdr:row>
      <xdr:rowOff>0</xdr:rowOff>
    </xdr:from>
    <xdr:to>
      <xdr:col>11</xdr:col>
      <xdr:colOff>457201</xdr:colOff>
      <xdr:row>69</xdr:row>
      <xdr:rowOff>23434</xdr:rowOff>
    </xdr:to>
    <xdr:pic>
      <xdr:nvPicPr>
        <xdr:cNvPr id="68" name="Picture 67">
          <a:extLst>
            <a:ext uri="{FF2B5EF4-FFF2-40B4-BE49-F238E27FC236}">
              <a16:creationId xmlns:a16="http://schemas.microsoft.com/office/drawing/2014/main" id="{FAADD976-96FF-4925-803D-FB03C8F31CA4}"/>
            </a:ext>
          </a:extLst>
        </xdr:cNvPr>
        <xdr:cNvPicPr>
          <a:picLocks noChangeAspect="1"/>
        </xdr:cNvPicPr>
      </xdr:nvPicPr>
      <xdr:blipFill>
        <a:blip xmlns:r="http://schemas.openxmlformats.org/officeDocument/2006/relationships" r:embed="rId64"/>
        <a:stretch>
          <a:fillRect/>
        </a:stretch>
      </xdr:blipFill>
      <xdr:spPr>
        <a:xfrm>
          <a:off x="4267201" y="365760"/>
          <a:ext cx="2895600" cy="1120714"/>
        </a:xfrm>
        <a:prstGeom prst="rect">
          <a:avLst/>
        </a:prstGeom>
      </xdr:spPr>
    </xdr:pic>
    <xdr:clientData/>
  </xdr:twoCellAnchor>
  <xdr:twoCellAnchor editAs="oneCell">
    <xdr:from>
      <xdr:col>7</xdr:col>
      <xdr:colOff>0</xdr:colOff>
      <xdr:row>69</xdr:row>
      <xdr:rowOff>0</xdr:rowOff>
    </xdr:from>
    <xdr:to>
      <xdr:col>11</xdr:col>
      <xdr:colOff>411480</xdr:colOff>
      <xdr:row>70</xdr:row>
      <xdr:rowOff>128747</xdr:rowOff>
    </xdr:to>
    <xdr:pic>
      <xdr:nvPicPr>
        <xdr:cNvPr id="69" name="Picture 68">
          <a:extLst>
            <a:ext uri="{FF2B5EF4-FFF2-40B4-BE49-F238E27FC236}">
              <a16:creationId xmlns:a16="http://schemas.microsoft.com/office/drawing/2014/main" id="{95A6ECDE-EC12-498F-B773-180FF8A46718}"/>
            </a:ext>
          </a:extLst>
        </xdr:cNvPr>
        <xdr:cNvPicPr>
          <a:picLocks noChangeAspect="1"/>
        </xdr:cNvPicPr>
      </xdr:nvPicPr>
      <xdr:blipFill>
        <a:blip xmlns:r="http://schemas.openxmlformats.org/officeDocument/2006/relationships" r:embed="rId65"/>
        <a:stretch>
          <a:fillRect/>
        </a:stretch>
      </xdr:blipFill>
      <xdr:spPr>
        <a:xfrm>
          <a:off x="4267200" y="1463040"/>
          <a:ext cx="2849880" cy="311627"/>
        </a:xfrm>
        <a:prstGeom prst="rect">
          <a:avLst/>
        </a:prstGeom>
      </xdr:spPr>
    </xdr:pic>
    <xdr:clientData/>
  </xdr:twoCellAnchor>
  <xdr:twoCellAnchor editAs="oneCell">
    <xdr:from>
      <xdr:col>7</xdr:col>
      <xdr:colOff>1</xdr:colOff>
      <xdr:row>71</xdr:row>
      <xdr:rowOff>1</xdr:rowOff>
    </xdr:from>
    <xdr:to>
      <xdr:col>12</xdr:col>
      <xdr:colOff>236221</xdr:colOff>
      <xdr:row>76</xdr:row>
      <xdr:rowOff>125979</xdr:rowOff>
    </xdr:to>
    <xdr:pic>
      <xdr:nvPicPr>
        <xdr:cNvPr id="70" name="Picture 69">
          <a:extLst>
            <a:ext uri="{FF2B5EF4-FFF2-40B4-BE49-F238E27FC236}">
              <a16:creationId xmlns:a16="http://schemas.microsoft.com/office/drawing/2014/main" id="{32AE46EA-D6DE-42DA-8036-F77A7BEAB522}"/>
            </a:ext>
          </a:extLst>
        </xdr:cNvPr>
        <xdr:cNvPicPr>
          <a:picLocks noChangeAspect="1"/>
        </xdr:cNvPicPr>
      </xdr:nvPicPr>
      <xdr:blipFill>
        <a:blip xmlns:r="http://schemas.openxmlformats.org/officeDocument/2006/relationships" r:embed="rId66"/>
        <a:stretch>
          <a:fillRect/>
        </a:stretch>
      </xdr:blipFill>
      <xdr:spPr>
        <a:xfrm>
          <a:off x="4267201" y="1828801"/>
          <a:ext cx="3284220" cy="1040378"/>
        </a:xfrm>
        <a:prstGeom prst="rect">
          <a:avLst/>
        </a:prstGeom>
      </xdr:spPr>
    </xdr:pic>
    <xdr:clientData/>
  </xdr:twoCellAnchor>
  <xdr:twoCellAnchor editAs="oneCell">
    <xdr:from>
      <xdr:col>1</xdr:col>
      <xdr:colOff>1</xdr:colOff>
      <xdr:row>51</xdr:row>
      <xdr:rowOff>0</xdr:rowOff>
    </xdr:from>
    <xdr:to>
      <xdr:col>6</xdr:col>
      <xdr:colOff>563881</xdr:colOff>
      <xdr:row>59</xdr:row>
      <xdr:rowOff>153645</xdr:rowOff>
    </xdr:to>
    <xdr:pic>
      <xdr:nvPicPr>
        <xdr:cNvPr id="72" name="Picture 71">
          <a:extLst>
            <a:ext uri="{FF2B5EF4-FFF2-40B4-BE49-F238E27FC236}">
              <a16:creationId xmlns:a16="http://schemas.microsoft.com/office/drawing/2014/main" id="{33EFBE49-9433-4891-9291-F159616B87E7}"/>
            </a:ext>
          </a:extLst>
        </xdr:cNvPr>
        <xdr:cNvPicPr>
          <a:picLocks noChangeAspect="1"/>
        </xdr:cNvPicPr>
      </xdr:nvPicPr>
      <xdr:blipFill>
        <a:blip xmlns:r="http://schemas.openxmlformats.org/officeDocument/2006/relationships" r:embed="rId67"/>
        <a:stretch>
          <a:fillRect/>
        </a:stretch>
      </xdr:blipFill>
      <xdr:spPr>
        <a:xfrm>
          <a:off x="609601" y="365760"/>
          <a:ext cx="3611880" cy="1616685"/>
        </a:xfrm>
        <a:prstGeom prst="rect">
          <a:avLst/>
        </a:prstGeom>
      </xdr:spPr>
    </xdr:pic>
    <xdr:clientData/>
  </xdr:twoCellAnchor>
  <xdr:twoCellAnchor editAs="oneCell">
    <xdr:from>
      <xdr:col>7</xdr:col>
      <xdr:colOff>1</xdr:colOff>
      <xdr:row>50</xdr:row>
      <xdr:rowOff>0</xdr:rowOff>
    </xdr:from>
    <xdr:to>
      <xdr:col>11</xdr:col>
      <xdr:colOff>327661</xdr:colOff>
      <xdr:row>61</xdr:row>
      <xdr:rowOff>93069</xdr:rowOff>
    </xdr:to>
    <xdr:pic>
      <xdr:nvPicPr>
        <xdr:cNvPr id="74" name="Picture 73">
          <a:extLst>
            <a:ext uri="{FF2B5EF4-FFF2-40B4-BE49-F238E27FC236}">
              <a16:creationId xmlns:a16="http://schemas.microsoft.com/office/drawing/2014/main" id="{DA7D3D04-F1CC-4AC4-93B4-1268E42E06F4}"/>
            </a:ext>
          </a:extLst>
        </xdr:cNvPr>
        <xdr:cNvPicPr>
          <a:picLocks noChangeAspect="1"/>
        </xdr:cNvPicPr>
      </xdr:nvPicPr>
      <xdr:blipFill>
        <a:blip xmlns:r="http://schemas.openxmlformats.org/officeDocument/2006/relationships" r:embed="rId68"/>
        <a:stretch>
          <a:fillRect/>
        </a:stretch>
      </xdr:blipFill>
      <xdr:spPr>
        <a:xfrm>
          <a:off x="4267201" y="182880"/>
          <a:ext cx="2766060" cy="2104749"/>
        </a:xfrm>
        <a:prstGeom prst="rect">
          <a:avLst/>
        </a:prstGeom>
      </xdr:spPr>
    </xdr:pic>
    <xdr:clientData/>
  </xdr:twoCellAnchor>
  <xdr:twoCellAnchor editAs="oneCell">
    <xdr:from>
      <xdr:col>1</xdr:col>
      <xdr:colOff>22861</xdr:colOff>
      <xdr:row>36</xdr:row>
      <xdr:rowOff>7620</xdr:rowOff>
    </xdr:from>
    <xdr:to>
      <xdr:col>6</xdr:col>
      <xdr:colOff>426721</xdr:colOff>
      <xdr:row>49</xdr:row>
      <xdr:rowOff>148657</xdr:rowOff>
    </xdr:to>
    <xdr:pic>
      <xdr:nvPicPr>
        <xdr:cNvPr id="60" name="Picture 59">
          <a:extLst>
            <a:ext uri="{FF2B5EF4-FFF2-40B4-BE49-F238E27FC236}">
              <a16:creationId xmlns:a16="http://schemas.microsoft.com/office/drawing/2014/main" id="{761539FA-4E7E-44CA-B071-0B228179EDBC}"/>
            </a:ext>
          </a:extLst>
        </xdr:cNvPr>
        <xdr:cNvPicPr>
          <a:picLocks noChangeAspect="1"/>
        </xdr:cNvPicPr>
      </xdr:nvPicPr>
      <xdr:blipFill>
        <a:blip xmlns:r="http://schemas.openxmlformats.org/officeDocument/2006/relationships" r:embed="rId69"/>
        <a:stretch>
          <a:fillRect/>
        </a:stretch>
      </xdr:blipFill>
      <xdr:spPr>
        <a:xfrm>
          <a:off x="632461" y="556260"/>
          <a:ext cx="3451860" cy="2518477"/>
        </a:xfrm>
        <a:prstGeom prst="rect">
          <a:avLst/>
        </a:prstGeom>
      </xdr:spPr>
    </xdr:pic>
    <xdr:clientData/>
  </xdr:twoCellAnchor>
  <xdr:twoCellAnchor editAs="oneCell">
    <xdr:from>
      <xdr:col>1</xdr:col>
      <xdr:colOff>0</xdr:colOff>
      <xdr:row>19</xdr:row>
      <xdr:rowOff>0</xdr:rowOff>
    </xdr:from>
    <xdr:to>
      <xdr:col>7</xdr:col>
      <xdr:colOff>30480</xdr:colOff>
      <xdr:row>34</xdr:row>
      <xdr:rowOff>134523</xdr:rowOff>
    </xdr:to>
    <xdr:pic>
      <xdr:nvPicPr>
        <xdr:cNvPr id="53" name="Picture 52">
          <a:extLst>
            <a:ext uri="{FF2B5EF4-FFF2-40B4-BE49-F238E27FC236}">
              <a16:creationId xmlns:a16="http://schemas.microsoft.com/office/drawing/2014/main" id="{F9B96CF2-9473-40EB-B295-3C10121606AE}"/>
            </a:ext>
          </a:extLst>
        </xdr:cNvPr>
        <xdr:cNvPicPr>
          <a:picLocks noChangeAspect="1"/>
        </xdr:cNvPicPr>
      </xdr:nvPicPr>
      <xdr:blipFill>
        <a:blip xmlns:r="http://schemas.openxmlformats.org/officeDocument/2006/relationships" r:embed="rId70"/>
        <a:stretch>
          <a:fillRect/>
        </a:stretch>
      </xdr:blipFill>
      <xdr:spPr>
        <a:xfrm>
          <a:off x="609600" y="365760"/>
          <a:ext cx="3688080" cy="2877723"/>
        </a:xfrm>
        <a:prstGeom prst="rect">
          <a:avLst/>
        </a:prstGeom>
      </xdr:spPr>
    </xdr:pic>
    <xdr:clientData/>
  </xdr:twoCellAnchor>
  <xdr:twoCellAnchor editAs="oneCell">
    <xdr:from>
      <xdr:col>7</xdr:col>
      <xdr:colOff>0</xdr:colOff>
      <xdr:row>19</xdr:row>
      <xdr:rowOff>0</xdr:rowOff>
    </xdr:from>
    <xdr:to>
      <xdr:col>14</xdr:col>
      <xdr:colOff>83820</xdr:colOff>
      <xdr:row>46</xdr:row>
      <xdr:rowOff>175161</xdr:rowOff>
    </xdr:to>
    <xdr:pic>
      <xdr:nvPicPr>
        <xdr:cNvPr id="71" name="Picture 70">
          <a:extLst>
            <a:ext uri="{FF2B5EF4-FFF2-40B4-BE49-F238E27FC236}">
              <a16:creationId xmlns:a16="http://schemas.microsoft.com/office/drawing/2014/main" id="{1342F6BA-126F-48D7-8202-E990F44E42A1}"/>
            </a:ext>
          </a:extLst>
        </xdr:cNvPr>
        <xdr:cNvPicPr>
          <a:picLocks noChangeAspect="1"/>
        </xdr:cNvPicPr>
      </xdr:nvPicPr>
      <xdr:blipFill>
        <a:blip xmlns:r="http://schemas.openxmlformats.org/officeDocument/2006/relationships" r:embed="rId71"/>
        <a:stretch>
          <a:fillRect/>
        </a:stretch>
      </xdr:blipFill>
      <xdr:spPr>
        <a:xfrm>
          <a:off x="4267200" y="365760"/>
          <a:ext cx="4351020" cy="5112921"/>
        </a:xfrm>
        <a:prstGeom prst="rect">
          <a:avLst/>
        </a:prstGeom>
      </xdr:spPr>
    </xdr:pic>
    <xdr:clientData/>
  </xdr:twoCellAnchor>
  <xdr:twoCellAnchor editAs="oneCell">
    <xdr:from>
      <xdr:col>1</xdr:col>
      <xdr:colOff>1</xdr:colOff>
      <xdr:row>2</xdr:row>
      <xdr:rowOff>0</xdr:rowOff>
    </xdr:from>
    <xdr:to>
      <xdr:col>5</xdr:col>
      <xdr:colOff>129541</xdr:colOff>
      <xdr:row>11</xdr:row>
      <xdr:rowOff>144110</xdr:rowOff>
    </xdr:to>
    <xdr:pic>
      <xdr:nvPicPr>
        <xdr:cNvPr id="63" name="Picture 62">
          <a:extLst>
            <a:ext uri="{FF2B5EF4-FFF2-40B4-BE49-F238E27FC236}">
              <a16:creationId xmlns:a16="http://schemas.microsoft.com/office/drawing/2014/main" id="{A1D98E44-F944-4929-A6C1-E4AE6C552282}"/>
            </a:ext>
          </a:extLst>
        </xdr:cNvPr>
        <xdr:cNvPicPr>
          <a:picLocks noChangeAspect="1"/>
        </xdr:cNvPicPr>
      </xdr:nvPicPr>
      <xdr:blipFill>
        <a:blip xmlns:r="http://schemas.openxmlformats.org/officeDocument/2006/relationships" r:embed="rId72"/>
        <a:stretch>
          <a:fillRect/>
        </a:stretch>
      </xdr:blipFill>
      <xdr:spPr>
        <a:xfrm>
          <a:off x="609601" y="365760"/>
          <a:ext cx="2567940" cy="1790030"/>
        </a:xfrm>
        <a:prstGeom prst="rect">
          <a:avLst/>
        </a:prstGeom>
      </xdr:spPr>
    </xdr:pic>
    <xdr:clientData/>
  </xdr:twoCellAnchor>
  <xdr:twoCellAnchor editAs="oneCell">
    <xdr:from>
      <xdr:col>5</xdr:col>
      <xdr:colOff>137161</xdr:colOff>
      <xdr:row>1</xdr:row>
      <xdr:rowOff>137161</xdr:rowOff>
    </xdr:from>
    <xdr:to>
      <xdr:col>9</xdr:col>
      <xdr:colOff>114301</xdr:colOff>
      <xdr:row>8</xdr:row>
      <xdr:rowOff>141863</xdr:rowOff>
    </xdr:to>
    <xdr:pic>
      <xdr:nvPicPr>
        <xdr:cNvPr id="73" name="Picture 72">
          <a:extLst>
            <a:ext uri="{FF2B5EF4-FFF2-40B4-BE49-F238E27FC236}">
              <a16:creationId xmlns:a16="http://schemas.microsoft.com/office/drawing/2014/main" id="{0EDA66B9-E5DD-4DAF-BFB0-0AAEB658B054}"/>
            </a:ext>
          </a:extLst>
        </xdr:cNvPr>
        <xdr:cNvPicPr>
          <a:picLocks noChangeAspect="1"/>
        </xdr:cNvPicPr>
      </xdr:nvPicPr>
      <xdr:blipFill>
        <a:blip xmlns:r="http://schemas.openxmlformats.org/officeDocument/2006/relationships" r:embed="rId73"/>
        <a:stretch>
          <a:fillRect/>
        </a:stretch>
      </xdr:blipFill>
      <xdr:spPr>
        <a:xfrm>
          <a:off x="3185161" y="320041"/>
          <a:ext cx="2415540" cy="1284862"/>
        </a:xfrm>
        <a:prstGeom prst="rect">
          <a:avLst/>
        </a:prstGeom>
      </xdr:spPr>
    </xdr:pic>
    <xdr:clientData/>
  </xdr:twoCellAnchor>
  <xdr:twoCellAnchor editAs="oneCell">
    <xdr:from>
      <xdr:col>5</xdr:col>
      <xdr:colOff>0</xdr:colOff>
      <xdr:row>9</xdr:row>
      <xdr:rowOff>0</xdr:rowOff>
    </xdr:from>
    <xdr:to>
      <xdr:col>9</xdr:col>
      <xdr:colOff>213360</xdr:colOff>
      <xdr:row>17</xdr:row>
      <xdr:rowOff>104883</xdr:rowOff>
    </xdr:to>
    <xdr:pic>
      <xdr:nvPicPr>
        <xdr:cNvPr id="76" name="Picture 75">
          <a:extLst>
            <a:ext uri="{FF2B5EF4-FFF2-40B4-BE49-F238E27FC236}">
              <a16:creationId xmlns:a16="http://schemas.microsoft.com/office/drawing/2014/main" id="{6E388C3E-2E0E-4A7D-8B44-16ED03E9FA9A}"/>
            </a:ext>
          </a:extLst>
        </xdr:cNvPr>
        <xdr:cNvPicPr>
          <a:picLocks noChangeAspect="1"/>
        </xdr:cNvPicPr>
      </xdr:nvPicPr>
      <xdr:blipFill>
        <a:blip xmlns:r="http://schemas.openxmlformats.org/officeDocument/2006/relationships" r:embed="rId74"/>
        <a:stretch>
          <a:fillRect/>
        </a:stretch>
      </xdr:blipFill>
      <xdr:spPr>
        <a:xfrm>
          <a:off x="3048000" y="1645920"/>
          <a:ext cx="2651760" cy="1567923"/>
        </a:xfrm>
        <a:prstGeom prst="rect">
          <a:avLst/>
        </a:prstGeom>
      </xdr:spPr>
    </xdr:pic>
    <xdr:clientData/>
  </xdr:twoCellAnchor>
  <xdr:twoCellAnchor editAs="oneCell">
    <xdr:from>
      <xdr:col>9</xdr:col>
      <xdr:colOff>0</xdr:colOff>
      <xdr:row>2</xdr:row>
      <xdr:rowOff>1</xdr:rowOff>
    </xdr:from>
    <xdr:to>
      <xdr:col>13</xdr:col>
      <xdr:colOff>0</xdr:colOff>
      <xdr:row>7</xdr:row>
      <xdr:rowOff>148903</xdr:rowOff>
    </xdr:to>
    <xdr:pic>
      <xdr:nvPicPr>
        <xdr:cNvPr id="77" name="Picture 76">
          <a:extLst>
            <a:ext uri="{FF2B5EF4-FFF2-40B4-BE49-F238E27FC236}">
              <a16:creationId xmlns:a16="http://schemas.microsoft.com/office/drawing/2014/main" id="{A53CE29B-FD83-481E-BB6C-9ACF195450D1}"/>
            </a:ext>
          </a:extLst>
        </xdr:cNvPr>
        <xdr:cNvPicPr>
          <a:picLocks noChangeAspect="1"/>
        </xdr:cNvPicPr>
      </xdr:nvPicPr>
      <xdr:blipFill>
        <a:blip xmlns:r="http://schemas.openxmlformats.org/officeDocument/2006/relationships" r:embed="rId75"/>
        <a:stretch>
          <a:fillRect/>
        </a:stretch>
      </xdr:blipFill>
      <xdr:spPr>
        <a:xfrm>
          <a:off x="5486400" y="365761"/>
          <a:ext cx="2438400" cy="1063302"/>
        </a:xfrm>
        <a:prstGeom prst="rect">
          <a:avLst/>
        </a:prstGeom>
      </xdr:spPr>
    </xdr:pic>
    <xdr:clientData/>
  </xdr:twoCellAnchor>
  <xdr:twoCellAnchor editAs="oneCell">
    <xdr:from>
      <xdr:col>13</xdr:col>
      <xdr:colOff>1</xdr:colOff>
      <xdr:row>1</xdr:row>
      <xdr:rowOff>0</xdr:rowOff>
    </xdr:from>
    <xdr:to>
      <xdr:col>17</xdr:col>
      <xdr:colOff>254730</xdr:colOff>
      <xdr:row>17</xdr:row>
      <xdr:rowOff>152400</xdr:rowOff>
    </xdr:to>
    <xdr:pic>
      <xdr:nvPicPr>
        <xdr:cNvPr id="78" name="Picture 77">
          <a:extLst>
            <a:ext uri="{FF2B5EF4-FFF2-40B4-BE49-F238E27FC236}">
              <a16:creationId xmlns:a16="http://schemas.microsoft.com/office/drawing/2014/main" id="{20C46AAD-9261-453D-BF50-25EB97B00963}"/>
            </a:ext>
          </a:extLst>
        </xdr:cNvPr>
        <xdr:cNvPicPr>
          <a:picLocks noChangeAspect="1"/>
        </xdr:cNvPicPr>
      </xdr:nvPicPr>
      <xdr:blipFill>
        <a:blip xmlns:r="http://schemas.openxmlformats.org/officeDocument/2006/relationships" r:embed="rId76"/>
        <a:stretch>
          <a:fillRect/>
        </a:stretch>
      </xdr:blipFill>
      <xdr:spPr>
        <a:xfrm>
          <a:off x="7924801" y="182880"/>
          <a:ext cx="2693129" cy="3078480"/>
        </a:xfrm>
        <a:prstGeom prst="rect">
          <a:avLst/>
        </a:prstGeom>
      </xdr:spPr>
    </xdr:pic>
    <xdr:clientData/>
  </xdr:twoCellAnchor>
  <xdr:twoCellAnchor editAs="oneCell">
    <xdr:from>
      <xdr:col>18</xdr:col>
      <xdr:colOff>1</xdr:colOff>
      <xdr:row>1</xdr:row>
      <xdr:rowOff>0</xdr:rowOff>
    </xdr:from>
    <xdr:to>
      <xdr:col>22</xdr:col>
      <xdr:colOff>43099</xdr:colOff>
      <xdr:row>18</xdr:row>
      <xdr:rowOff>83820</xdr:rowOff>
    </xdr:to>
    <xdr:pic>
      <xdr:nvPicPr>
        <xdr:cNvPr id="79" name="Picture 78">
          <a:extLst>
            <a:ext uri="{FF2B5EF4-FFF2-40B4-BE49-F238E27FC236}">
              <a16:creationId xmlns:a16="http://schemas.microsoft.com/office/drawing/2014/main" id="{8F48966D-733C-4983-9826-4588259ADF72}"/>
            </a:ext>
          </a:extLst>
        </xdr:cNvPr>
        <xdr:cNvPicPr>
          <a:picLocks noChangeAspect="1"/>
        </xdr:cNvPicPr>
      </xdr:nvPicPr>
      <xdr:blipFill>
        <a:blip xmlns:r="http://schemas.openxmlformats.org/officeDocument/2006/relationships" r:embed="rId77"/>
        <a:stretch>
          <a:fillRect/>
        </a:stretch>
      </xdr:blipFill>
      <xdr:spPr>
        <a:xfrm>
          <a:off x="10972801" y="182880"/>
          <a:ext cx="2481498" cy="319278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256</xdr:row>
      <xdr:rowOff>0</xdr:rowOff>
    </xdr:from>
    <xdr:to>
      <xdr:col>6</xdr:col>
      <xdr:colOff>525780</xdr:colOff>
      <xdr:row>259</xdr:row>
      <xdr:rowOff>13949</xdr:rowOff>
    </xdr:to>
    <xdr:pic>
      <xdr:nvPicPr>
        <xdr:cNvPr id="3" name="Picture 2">
          <a:extLst>
            <a:ext uri="{FF2B5EF4-FFF2-40B4-BE49-F238E27FC236}">
              <a16:creationId xmlns:a16="http://schemas.microsoft.com/office/drawing/2014/main" id="{3325B585-95A2-44BC-B087-AA19FCBE5B6A}"/>
            </a:ext>
          </a:extLst>
        </xdr:cNvPr>
        <xdr:cNvPicPr>
          <a:picLocks noChangeAspect="1"/>
        </xdr:cNvPicPr>
      </xdr:nvPicPr>
      <xdr:blipFill>
        <a:blip xmlns:r="http://schemas.openxmlformats.org/officeDocument/2006/relationships" r:embed="rId1"/>
        <a:stretch>
          <a:fillRect/>
        </a:stretch>
      </xdr:blipFill>
      <xdr:spPr>
        <a:xfrm>
          <a:off x="609600" y="1828800"/>
          <a:ext cx="3573780" cy="562589"/>
        </a:xfrm>
        <a:prstGeom prst="rect">
          <a:avLst/>
        </a:prstGeom>
      </xdr:spPr>
    </xdr:pic>
    <xdr:clientData/>
  </xdr:twoCellAnchor>
  <xdr:twoCellAnchor editAs="oneCell">
    <xdr:from>
      <xdr:col>1</xdr:col>
      <xdr:colOff>0</xdr:colOff>
      <xdr:row>259</xdr:row>
      <xdr:rowOff>0</xdr:rowOff>
    </xdr:from>
    <xdr:to>
      <xdr:col>6</xdr:col>
      <xdr:colOff>510540</xdr:colOff>
      <xdr:row>264</xdr:row>
      <xdr:rowOff>164606</xdr:rowOff>
    </xdr:to>
    <xdr:pic>
      <xdr:nvPicPr>
        <xdr:cNvPr id="4" name="Picture 3">
          <a:extLst>
            <a:ext uri="{FF2B5EF4-FFF2-40B4-BE49-F238E27FC236}">
              <a16:creationId xmlns:a16="http://schemas.microsoft.com/office/drawing/2014/main" id="{A181B11D-DD5A-4F06-8A85-CB2570BC0217}"/>
            </a:ext>
          </a:extLst>
        </xdr:cNvPr>
        <xdr:cNvPicPr>
          <a:picLocks noChangeAspect="1"/>
        </xdr:cNvPicPr>
      </xdr:nvPicPr>
      <xdr:blipFill>
        <a:blip xmlns:r="http://schemas.openxmlformats.org/officeDocument/2006/relationships" r:embed="rId2"/>
        <a:stretch>
          <a:fillRect/>
        </a:stretch>
      </xdr:blipFill>
      <xdr:spPr>
        <a:xfrm>
          <a:off x="609600" y="2377440"/>
          <a:ext cx="3558540" cy="1079006"/>
        </a:xfrm>
        <a:prstGeom prst="rect">
          <a:avLst/>
        </a:prstGeom>
      </xdr:spPr>
    </xdr:pic>
    <xdr:clientData/>
  </xdr:twoCellAnchor>
  <xdr:twoCellAnchor editAs="oneCell">
    <xdr:from>
      <xdr:col>7</xdr:col>
      <xdr:colOff>1</xdr:colOff>
      <xdr:row>256</xdr:row>
      <xdr:rowOff>0</xdr:rowOff>
    </xdr:from>
    <xdr:to>
      <xdr:col>13</xdr:col>
      <xdr:colOff>15240</xdr:colOff>
      <xdr:row>259</xdr:row>
      <xdr:rowOff>41036</xdr:rowOff>
    </xdr:to>
    <xdr:pic>
      <xdr:nvPicPr>
        <xdr:cNvPr id="7" name="Picture 6">
          <a:extLst>
            <a:ext uri="{FF2B5EF4-FFF2-40B4-BE49-F238E27FC236}">
              <a16:creationId xmlns:a16="http://schemas.microsoft.com/office/drawing/2014/main" id="{AE51FE51-3411-4148-9B86-7411BAAAA115}"/>
            </a:ext>
          </a:extLst>
        </xdr:cNvPr>
        <xdr:cNvPicPr>
          <a:picLocks noChangeAspect="1"/>
        </xdr:cNvPicPr>
      </xdr:nvPicPr>
      <xdr:blipFill>
        <a:blip xmlns:r="http://schemas.openxmlformats.org/officeDocument/2006/relationships" r:embed="rId3"/>
        <a:stretch>
          <a:fillRect/>
        </a:stretch>
      </xdr:blipFill>
      <xdr:spPr>
        <a:xfrm>
          <a:off x="4267201" y="1828800"/>
          <a:ext cx="3672839" cy="589676"/>
        </a:xfrm>
        <a:prstGeom prst="rect">
          <a:avLst/>
        </a:prstGeom>
      </xdr:spPr>
    </xdr:pic>
    <xdr:clientData/>
  </xdr:twoCellAnchor>
  <xdr:twoCellAnchor editAs="oneCell">
    <xdr:from>
      <xdr:col>7</xdr:col>
      <xdr:colOff>0</xdr:colOff>
      <xdr:row>259</xdr:row>
      <xdr:rowOff>53340</xdr:rowOff>
    </xdr:from>
    <xdr:to>
      <xdr:col>13</xdr:col>
      <xdr:colOff>60960</xdr:colOff>
      <xdr:row>268</xdr:row>
      <xdr:rowOff>70100</xdr:rowOff>
    </xdr:to>
    <xdr:pic>
      <xdr:nvPicPr>
        <xdr:cNvPr id="8" name="Picture 7">
          <a:extLst>
            <a:ext uri="{FF2B5EF4-FFF2-40B4-BE49-F238E27FC236}">
              <a16:creationId xmlns:a16="http://schemas.microsoft.com/office/drawing/2014/main" id="{ECDDA85B-6A57-44F2-A9A6-DCD52314C98D}"/>
            </a:ext>
          </a:extLst>
        </xdr:cNvPr>
        <xdr:cNvPicPr>
          <a:picLocks noChangeAspect="1"/>
        </xdr:cNvPicPr>
      </xdr:nvPicPr>
      <xdr:blipFill>
        <a:blip xmlns:r="http://schemas.openxmlformats.org/officeDocument/2006/relationships" r:embed="rId4"/>
        <a:stretch>
          <a:fillRect/>
        </a:stretch>
      </xdr:blipFill>
      <xdr:spPr>
        <a:xfrm>
          <a:off x="4267200" y="2430780"/>
          <a:ext cx="3718560" cy="1662680"/>
        </a:xfrm>
        <a:prstGeom prst="rect">
          <a:avLst/>
        </a:prstGeom>
      </xdr:spPr>
    </xdr:pic>
    <xdr:clientData/>
  </xdr:twoCellAnchor>
  <xdr:twoCellAnchor editAs="oneCell">
    <xdr:from>
      <xdr:col>1</xdr:col>
      <xdr:colOff>45720</xdr:colOff>
      <xdr:row>242</xdr:row>
      <xdr:rowOff>83820</xdr:rowOff>
    </xdr:from>
    <xdr:to>
      <xdr:col>4</xdr:col>
      <xdr:colOff>83820</xdr:colOff>
      <xdr:row>246</xdr:row>
      <xdr:rowOff>137496</xdr:rowOff>
    </xdr:to>
    <xdr:pic>
      <xdr:nvPicPr>
        <xdr:cNvPr id="6" name="Picture 5">
          <a:extLst>
            <a:ext uri="{FF2B5EF4-FFF2-40B4-BE49-F238E27FC236}">
              <a16:creationId xmlns:a16="http://schemas.microsoft.com/office/drawing/2014/main" id="{C428EE03-A7B7-4B55-A056-16D4EBA3C3D2}"/>
            </a:ext>
          </a:extLst>
        </xdr:cNvPr>
        <xdr:cNvPicPr>
          <a:picLocks noChangeAspect="1"/>
        </xdr:cNvPicPr>
      </xdr:nvPicPr>
      <xdr:blipFill>
        <a:blip xmlns:r="http://schemas.openxmlformats.org/officeDocument/2006/relationships" r:embed="rId5"/>
        <a:stretch>
          <a:fillRect/>
        </a:stretch>
      </xdr:blipFill>
      <xdr:spPr>
        <a:xfrm>
          <a:off x="655320" y="266700"/>
          <a:ext cx="1866900" cy="785196"/>
        </a:xfrm>
        <a:prstGeom prst="rect">
          <a:avLst/>
        </a:prstGeom>
      </xdr:spPr>
    </xdr:pic>
    <xdr:clientData/>
  </xdr:twoCellAnchor>
  <xdr:twoCellAnchor editAs="oneCell">
    <xdr:from>
      <xdr:col>3</xdr:col>
      <xdr:colOff>586740</xdr:colOff>
      <xdr:row>239</xdr:row>
      <xdr:rowOff>160020</xdr:rowOff>
    </xdr:from>
    <xdr:to>
      <xdr:col>6</xdr:col>
      <xdr:colOff>563879</xdr:colOff>
      <xdr:row>255</xdr:row>
      <xdr:rowOff>91573</xdr:rowOff>
    </xdr:to>
    <xdr:pic>
      <xdr:nvPicPr>
        <xdr:cNvPr id="9" name="Picture 8">
          <a:extLst>
            <a:ext uri="{FF2B5EF4-FFF2-40B4-BE49-F238E27FC236}">
              <a16:creationId xmlns:a16="http://schemas.microsoft.com/office/drawing/2014/main" id="{D85642EC-25A6-41AE-9480-1F50AC993F88}"/>
            </a:ext>
          </a:extLst>
        </xdr:cNvPr>
        <xdr:cNvPicPr>
          <a:picLocks noChangeAspect="1"/>
        </xdr:cNvPicPr>
      </xdr:nvPicPr>
      <xdr:blipFill>
        <a:blip xmlns:r="http://schemas.openxmlformats.org/officeDocument/2006/relationships" r:embed="rId6"/>
        <a:stretch>
          <a:fillRect/>
        </a:stretch>
      </xdr:blipFill>
      <xdr:spPr>
        <a:xfrm>
          <a:off x="2415540" y="1074420"/>
          <a:ext cx="1805939" cy="2857633"/>
        </a:xfrm>
        <a:prstGeom prst="rect">
          <a:avLst/>
        </a:prstGeom>
      </xdr:spPr>
    </xdr:pic>
    <xdr:clientData/>
  </xdr:twoCellAnchor>
  <xdr:twoCellAnchor editAs="oneCell">
    <xdr:from>
      <xdr:col>7</xdr:col>
      <xdr:colOff>0</xdr:colOff>
      <xdr:row>239</xdr:row>
      <xdr:rowOff>83820</xdr:rowOff>
    </xdr:from>
    <xdr:to>
      <xdr:col>10</xdr:col>
      <xdr:colOff>30480</xdr:colOff>
      <xdr:row>246</xdr:row>
      <xdr:rowOff>147341</xdr:rowOff>
    </xdr:to>
    <xdr:pic>
      <xdr:nvPicPr>
        <xdr:cNvPr id="10" name="Picture 9">
          <a:extLst>
            <a:ext uri="{FF2B5EF4-FFF2-40B4-BE49-F238E27FC236}">
              <a16:creationId xmlns:a16="http://schemas.microsoft.com/office/drawing/2014/main" id="{BB3B3160-DC4A-4052-A053-390F221E3DAB}"/>
            </a:ext>
          </a:extLst>
        </xdr:cNvPr>
        <xdr:cNvPicPr>
          <a:picLocks noChangeAspect="1"/>
        </xdr:cNvPicPr>
      </xdr:nvPicPr>
      <xdr:blipFill>
        <a:blip xmlns:r="http://schemas.openxmlformats.org/officeDocument/2006/relationships" r:embed="rId7"/>
        <a:stretch>
          <a:fillRect/>
        </a:stretch>
      </xdr:blipFill>
      <xdr:spPr>
        <a:xfrm>
          <a:off x="4267200" y="998220"/>
          <a:ext cx="1859280" cy="1343681"/>
        </a:xfrm>
        <a:prstGeom prst="rect">
          <a:avLst/>
        </a:prstGeom>
      </xdr:spPr>
    </xdr:pic>
    <xdr:clientData/>
  </xdr:twoCellAnchor>
  <xdr:twoCellAnchor editAs="oneCell">
    <xdr:from>
      <xdr:col>7</xdr:col>
      <xdr:colOff>53340</xdr:colOff>
      <xdr:row>247</xdr:row>
      <xdr:rowOff>22860</xdr:rowOff>
    </xdr:from>
    <xdr:to>
      <xdr:col>9</xdr:col>
      <xdr:colOff>586739</xdr:colOff>
      <xdr:row>254</xdr:row>
      <xdr:rowOff>157078</xdr:rowOff>
    </xdr:to>
    <xdr:pic>
      <xdr:nvPicPr>
        <xdr:cNvPr id="11" name="Picture 10">
          <a:extLst>
            <a:ext uri="{FF2B5EF4-FFF2-40B4-BE49-F238E27FC236}">
              <a16:creationId xmlns:a16="http://schemas.microsoft.com/office/drawing/2014/main" id="{536E3F9B-5488-4CCD-B54D-BA63898A00A1}"/>
            </a:ext>
          </a:extLst>
        </xdr:cNvPr>
        <xdr:cNvPicPr>
          <a:picLocks noChangeAspect="1"/>
        </xdr:cNvPicPr>
      </xdr:nvPicPr>
      <xdr:blipFill>
        <a:blip xmlns:r="http://schemas.openxmlformats.org/officeDocument/2006/relationships" r:embed="rId8"/>
        <a:stretch>
          <a:fillRect/>
        </a:stretch>
      </xdr:blipFill>
      <xdr:spPr>
        <a:xfrm>
          <a:off x="4320540" y="2400300"/>
          <a:ext cx="1752599" cy="1414378"/>
        </a:xfrm>
        <a:prstGeom prst="rect">
          <a:avLst/>
        </a:prstGeom>
      </xdr:spPr>
    </xdr:pic>
    <xdr:clientData/>
  </xdr:twoCellAnchor>
  <xdr:twoCellAnchor editAs="oneCell">
    <xdr:from>
      <xdr:col>1</xdr:col>
      <xdr:colOff>152400</xdr:colOff>
      <xdr:row>226</xdr:row>
      <xdr:rowOff>121920</xdr:rowOff>
    </xdr:from>
    <xdr:to>
      <xdr:col>9</xdr:col>
      <xdr:colOff>7620</xdr:colOff>
      <xdr:row>232</xdr:row>
      <xdr:rowOff>72628</xdr:rowOff>
    </xdr:to>
    <xdr:pic>
      <xdr:nvPicPr>
        <xdr:cNvPr id="13" name="Picture 12">
          <a:extLst>
            <a:ext uri="{FF2B5EF4-FFF2-40B4-BE49-F238E27FC236}">
              <a16:creationId xmlns:a16="http://schemas.microsoft.com/office/drawing/2014/main" id="{71AADA70-A8BE-475C-9934-A744723260D9}"/>
            </a:ext>
          </a:extLst>
        </xdr:cNvPr>
        <xdr:cNvPicPr>
          <a:picLocks noChangeAspect="1"/>
        </xdr:cNvPicPr>
      </xdr:nvPicPr>
      <xdr:blipFill>
        <a:blip xmlns:r="http://schemas.openxmlformats.org/officeDocument/2006/relationships" r:embed="rId9"/>
        <a:stretch>
          <a:fillRect/>
        </a:stretch>
      </xdr:blipFill>
      <xdr:spPr>
        <a:xfrm>
          <a:off x="762000" y="487680"/>
          <a:ext cx="4732020" cy="1047988"/>
        </a:xfrm>
        <a:prstGeom prst="rect">
          <a:avLst/>
        </a:prstGeom>
      </xdr:spPr>
    </xdr:pic>
    <xdr:clientData/>
  </xdr:twoCellAnchor>
  <xdr:twoCellAnchor editAs="oneCell">
    <xdr:from>
      <xdr:col>9</xdr:col>
      <xdr:colOff>22861</xdr:colOff>
      <xdr:row>226</xdr:row>
      <xdr:rowOff>99061</xdr:rowOff>
    </xdr:from>
    <xdr:to>
      <xdr:col>15</xdr:col>
      <xdr:colOff>457201</xdr:colOff>
      <xdr:row>239</xdr:row>
      <xdr:rowOff>16425</xdr:rowOff>
    </xdr:to>
    <xdr:pic>
      <xdr:nvPicPr>
        <xdr:cNvPr id="2" name="Picture 1">
          <a:extLst>
            <a:ext uri="{FF2B5EF4-FFF2-40B4-BE49-F238E27FC236}">
              <a16:creationId xmlns:a16="http://schemas.microsoft.com/office/drawing/2014/main" id="{DB95C080-48F0-463C-85CB-BD1FC1DE769E}"/>
            </a:ext>
          </a:extLst>
        </xdr:cNvPr>
        <xdr:cNvPicPr>
          <a:picLocks noChangeAspect="1"/>
        </xdr:cNvPicPr>
      </xdr:nvPicPr>
      <xdr:blipFill>
        <a:blip xmlns:r="http://schemas.openxmlformats.org/officeDocument/2006/relationships" r:embed="rId10"/>
        <a:stretch>
          <a:fillRect/>
        </a:stretch>
      </xdr:blipFill>
      <xdr:spPr>
        <a:xfrm>
          <a:off x="5509261" y="464821"/>
          <a:ext cx="4091940" cy="2294804"/>
        </a:xfrm>
        <a:prstGeom prst="rect">
          <a:avLst/>
        </a:prstGeom>
      </xdr:spPr>
    </xdr:pic>
    <xdr:clientData/>
  </xdr:twoCellAnchor>
  <xdr:twoCellAnchor editAs="oneCell">
    <xdr:from>
      <xdr:col>1</xdr:col>
      <xdr:colOff>99060</xdr:colOff>
      <xdr:row>217</xdr:row>
      <xdr:rowOff>129541</xdr:rowOff>
    </xdr:from>
    <xdr:to>
      <xdr:col>5</xdr:col>
      <xdr:colOff>537908</xdr:colOff>
      <xdr:row>218</xdr:row>
      <xdr:rowOff>114301</xdr:rowOff>
    </xdr:to>
    <xdr:pic>
      <xdr:nvPicPr>
        <xdr:cNvPr id="5" name="Picture 4">
          <a:extLst>
            <a:ext uri="{FF2B5EF4-FFF2-40B4-BE49-F238E27FC236}">
              <a16:creationId xmlns:a16="http://schemas.microsoft.com/office/drawing/2014/main" id="{A07350E8-CDDF-4B59-A5A7-CC515C7D04C2}"/>
            </a:ext>
          </a:extLst>
        </xdr:cNvPr>
        <xdr:cNvPicPr>
          <a:picLocks noChangeAspect="1"/>
        </xdr:cNvPicPr>
      </xdr:nvPicPr>
      <xdr:blipFill>
        <a:blip xmlns:r="http://schemas.openxmlformats.org/officeDocument/2006/relationships" r:embed="rId11"/>
        <a:stretch>
          <a:fillRect/>
        </a:stretch>
      </xdr:blipFill>
      <xdr:spPr>
        <a:xfrm>
          <a:off x="708660" y="1409701"/>
          <a:ext cx="2877248" cy="167640"/>
        </a:xfrm>
        <a:prstGeom prst="rect">
          <a:avLst/>
        </a:prstGeom>
      </xdr:spPr>
    </xdr:pic>
    <xdr:clientData/>
  </xdr:twoCellAnchor>
  <xdr:twoCellAnchor editAs="oneCell">
    <xdr:from>
      <xdr:col>1</xdr:col>
      <xdr:colOff>68580</xdr:colOff>
      <xdr:row>219</xdr:row>
      <xdr:rowOff>45720</xdr:rowOff>
    </xdr:from>
    <xdr:to>
      <xdr:col>6</xdr:col>
      <xdr:colOff>22860</xdr:colOff>
      <xdr:row>225</xdr:row>
      <xdr:rowOff>132891</xdr:rowOff>
    </xdr:to>
    <xdr:pic>
      <xdr:nvPicPr>
        <xdr:cNvPr id="14" name="Picture 13">
          <a:extLst>
            <a:ext uri="{FF2B5EF4-FFF2-40B4-BE49-F238E27FC236}">
              <a16:creationId xmlns:a16="http://schemas.microsoft.com/office/drawing/2014/main" id="{59DFC4D9-F958-44A8-AF06-EB7C2B8B03B4}"/>
            </a:ext>
          </a:extLst>
        </xdr:cNvPr>
        <xdr:cNvPicPr>
          <a:picLocks noChangeAspect="1"/>
        </xdr:cNvPicPr>
      </xdr:nvPicPr>
      <xdr:blipFill>
        <a:blip xmlns:r="http://schemas.openxmlformats.org/officeDocument/2006/relationships" r:embed="rId12"/>
        <a:stretch>
          <a:fillRect/>
        </a:stretch>
      </xdr:blipFill>
      <xdr:spPr>
        <a:xfrm>
          <a:off x="678180" y="1691640"/>
          <a:ext cx="3002280" cy="1184451"/>
        </a:xfrm>
        <a:prstGeom prst="rect">
          <a:avLst/>
        </a:prstGeom>
      </xdr:spPr>
    </xdr:pic>
    <xdr:clientData/>
  </xdr:twoCellAnchor>
  <xdr:twoCellAnchor editAs="oneCell">
    <xdr:from>
      <xdr:col>7</xdr:col>
      <xdr:colOff>1</xdr:colOff>
      <xdr:row>205</xdr:row>
      <xdr:rowOff>1</xdr:rowOff>
    </xdr:from>
    <xdr:to>
      <xdr:col>11</xdr:col>
      <xdr:colOff>243840</xdr:colOff>
      <xdr:row>225</xdr:row>
      <xdr:rowOff>13834</xdr:rowOff>
    </xdr:to>
    <xdr:pic>
      <xdr:nvPicPr>
        <xdr:cNvPr id="12" name="Picture 11">
          <a:extLst>
            <a:ext uri="{FF2B5EF4-FFF2-40B4-BE49-F238E27FC236}">
              <a16:creationId xmlns:a16="http://schemas.microsoft.com/office/drawing/2014/main" id="{6F06BABA-BADA-46CC-B018-740FD7F0DAAF}"/>
            </a:ext>
          </a:extLst>
        </xdr:cNvPr>
        <xdr:cNvPicPr>
          <a:picLocks noChangeAspect="1"/>
        </xdr:cNvPicPr>
      </xdr:nvPicPr>
      <xdr:blipFill>
        <a:blip xmlns:r="http://schemas.openxmlformats.org/officeDocument/2006/relationships" r:embed="rId13"/>
        <a:stretch>
          <a:fillRect/>
        </a:stretch>
      </xdr:blipFill>
      <xdr:spPr>
        <a:xfrm>
          <a:off x="4267201" y="182881"/>
          <a:ext cx="2682239" cy="3671433"/>
        </a:xfrm>
        <a:prstGeom prst="rect">
          <a:avLst/>
        </a:prstGeom>
      </xdr:spPr>
    </xdr:pic>
    <xdr:clientData/>
  </xdr:twoCellAnchor>
  <xdr:twoCellAnchor editAs="oneCell">
    <xdr:from>
      <xdr:col>12</xdr:col>
      <xdr:colOff>1</xdr:colOff>
      <xdr:row>205</xdr:row>
      <xdr:rowOff>0</xdr:rowOff>
    </xdr:from>
    <xdr:to>
      <xdr:col>16</xdr:col>
      <xdr:colOff>53934</xdr:colOff>
      <xdr:row>225</xdr:row>
      <xdr:rowOff>60960</xdr:rowOff>
    </xdr:to>
    <xdr:pic>
      <xdr:nvPicPr>
        <xdr:cNvPr id="15" name="Picture 14">
          <a:extLst>
            <a:ext uri="{FF2B5EF4-FFF2-40B4-BE49-F238E27FC236}">
              <a16:creationId xmlns:a16="http://schemas.microsoft.com/office/drawing/2014/main" id="{9AA31757-F3D9-4DEA-B363-EFD37045C5F9}"/>
            </a:ext>
          </a:extLst>
        </xdr:cNvPr>
        <xdr:cNvPicPr>
          <a:picLocks noChangeAspect="1"/>
        </xdr:cNvPicPr>
      </xdr:nvPicPr>
      <xdr:blipFill>
        <a:blip xmlns:r="http://schemas.openxmlformats.org/officeDocument/2006/relationships" r:embed="rId14"/>
        <a:stretch>
          <a:fillRect/>
        </a:stretch>
      </xdr:blipFill>
      <xdr:spPr>
        <a:xfrm>
          <a:off x="7315201" y="182880"/>
          <a:ext cx="2492333" cy="3718560"/>
        </a:xfrm>
        <a:prstGeom prst="rect">
          <a:avLst/>
        </a:prstGeom>
      </xdr:spPr>
    </xdr:pic>
    <xdr:clientData/>
  </xdr:twoCellAnchor>
  <xdr:twoCellAnchor editAs="oneCell">
    <xdr:from>
      <xdr:col>1</xdr:col>
      <xdr:colOff>0</xdr:colOff>
      <xdr:row>195</xdr:row>
      <xdr:rowOff>0</xdr:rowOff>
    </xdr:from>
    <xdr:to>
      <xdr:col>6</xdr:col>
      <xdr:colOff>381000</xdr:colOff>
      <xdr:row>199</xdr:row>
      <xdr:rowOff>27357</xdr:rowOff>
    </xdr:to>
    <xdr:pic>
      <xdr:nvPicPr>
        <xdr:cNvPr id="16" name="Picture 15">
          <a:extLst>
            <a:ext uri="{FF2B5EF4-FFF2-40B4-BE49-F238E27FC236}">
              <a16:creationId xmlns:a16="http://schemas.microsoft.com/office/drawing/2014/main" id="{295D159D-4260-4355-A2A4-60908245CC89}"/>
            </a:ext>
          </a:extLst>
        </xdr:cNvPr>
        <xdr:cNvPicPr>
          <a:picLocks noChangeAspect="1"/>
        </xdr:cNvPicPr>
      </xdr:nvPicPr>
      <xdr:blipFill>
        <a:blip xmlns:r="http://schemas.openxmlformats.org/officeDocument/2006/relationships" r:embed="rId15"/>
        <a:stretch>
          <a:fillRect/>
        </a:stretch>
      </xdr:blipFill>
      <xdr:spPr>
        <a:xfrm>
          <a:off x="609600" y="914400"/>
          <a:ext cx="3429000" cy="758877"/>
        </a:xfrm>
        <a:prstGeom prst="rect">
          <a:avLst/>
        </a:prstGeom>
      </xdr:spPr>
    </xdr:pic>
    <xdr:clientData/>
  </xdr:twoCellAnchor>
  <xdr:twoCellAnchor editAs="oneCell">
    <xdr:from>
      <xdr:col>1</xdr:col>
      <xdr:colOff>15241</xdr:colOff>
      <xdr:row>171</xdr:row>
      <xdr:rowOff>121920</xdr:rowOff>
    </xdr:from>
    <xdr:to>
      <xdr:col>6</xdr:col>
      <xdr:colOff>457200</xdr:colOff>
      <xdr:row>192</xdr:row>
      <xdr:rowOff>160795</xdr:rowOff>
    </xdr:to>
    <xdr:pic>
      <xdr:nvPicPr>
        <xdr:cNvPr id="17" name="Picture 16">
          <a:extLst>
            <a:ext uri="{FF2B5EF4-FFF2-40B4-BE49-F238E27FC236}">
              <a16:creationId xmlns:a16="http://schemas.microsoft.com/office/drawing/2014/main" id="{C1C6D849-DB15-4A84-B6A3-56EF5D2916C3}"/>
            </a:ext>
          </a:extLst>
        </xdr:cNvPr>
        <xdr:cNvPicPr>
          <a:picLocks noChangeAspect="1"/>
        </xdr:cNvPicPr>
      </xdr:nvPicPr>
      <xdr:blipFill>
        <a:blip xmlns:r="http://schemas.openxmlformats.org/officeDocument/2006/relationships" r:embed="rId16"/>
        <a:stretch>
          <a:fillRect/>
        </a:stretch>
      </xdr:blipFill>
      <xdr:spPr>
        <a:xfrm>
          <a:off x="624841" y="1219200"/>
          <a:ext cx="3489959" cy="3879355"/>
        </a:xfrm>
        <a:prstGeom prst="rect">
          <a:avLst/>
        </a:prstGeom>
      </xdr:spPr>
    </xdr:pic>
    <xdr:clientData/>
  </xdr:twoCellAnchor>
  <xdr:twoCellAnchor editAs="oneCell">
    <xdr:from>
      <xdr:col>1</xdr:col>
      <xdr:colOff>1</xdr:colOff>
      <xdr:row>154</xdr:row>
      <xdr:rowOff>1</xdr:rowOff>
    </xdr:from>
    <xdr:to>
      <xdr:col>3</xdr:col>
      <xdr:colOff>182880</xdr:colOff>
      <xdr:row>164</xdr:row>
      <xdr:rowOff>161549</xdr:rowOff>
    </xdr:to>
    <xdr:pic>
      <xdr:nvPicPr>
        <xdr:cNvPr id="19" name="Picture 18">
          <a:extLst>
            <a:ext uri="{FF2B5EF4-FFF2-40B4-BE49-F238E27FC236}">
              <a16:creationId xmlns:a16="http://schemas.microsoft.com/office/drawing/2014/main" id="{35D530FD-0C7B-43B9-B9FB-727A057A2DC0}"/>
            </a:ext>
          </a:extLst>
        </xdr:cNvPr>
        <xdr:cNvPicPr>
          <a:picLocks noChangeAspect="1"/>
        </xdr:cNvPicPr>
      </xdr:nvPicPr>
      <xdr:blipFill>
        <a:blip xmlns:r="http://schemas.openxmlformats.org/officeDocument/2006/relationships" r:embed="rId17"/>
        <a:stretch>
          <a:fillRect/>
        </a:stretch>
      </xdr:blipFill>
      <xdr:spPr>
        <a:xfrm>
          <a:off x="609601" y="182881"/>
          <a:ext cx="1402079" cy="1990348"/>
        </a:xfrm>
        <a:prstGeom prst="rect">
          <a:avLst/>
        </a:prstGeom>
      </xdr:spPr>
    </xdr:pic>
    <xdr:clientData/>
  </xdr:twoCellAnchor>
  <xdr:twoCellAnchor editAs="oneCell">
    <xdr:from>
      <xdr:col>4</xdr:col>
      <xdr:colOff>1</xdr:colOff>
      <xdr:row>153</xdr:row>
      <xdr:rowOff>0</xdr:rowOff>
    </xdr:from>
    <xdr:to>
      <xdr:col>9</xdr:col>
      <xdr:colOff>198121</xdr:colOff>
      <xdr:row>157</xdr:row>
      <xdr:rowOff>168007</xdr:rowOff>
    </xdr:to>
    <xdr:pic>
      <xdr:nvPicPr>
        <xdr:cNvPr id="20" name="Picture 19">
          <a:extLst>
            <a:ext uri="{FF2B5EF4-FFF2-40B4-BE49-F238E27FC236}">
              <a16:creationId xmlns:a16="http://schemas.microsoft.com/office/drawing/2014/main" id="{DABA8C42-2A92-48F3-AA0D-769653009B6D}"/>
            </a:ext>
          </a:extLst>
        </xdr:cNvPr>
        <xdr:cNvPicPr>
          <a:picLocks noChangeAspect="1"/>
        </xdr:cNvPicPr>
      </xdr:nvPicPr>
      <xdr:blipFill>
        <a:blip xmlns:r="http://schemas.openxmlformats.org/officeDocument/2006/relationships" r:embed="rId18"/>
        <a:stretch>
          <a:fillRect/>
        </a:stretch>
      </xdr:blipFill>
      <xdr:spPr>
        <a:xfrm>
          <a:off x="2438401" y="2194560"/>
          <a:ext cx="3246120" cy="899527"/>
        </a:xfrm>
        <a:prstGeom prst="rect">
          <a:avLst/>
        </a:prstGeom>
      </xdr:spPr>
    </xdr:pic>
    <xdr:clientData/>
  </xdr:twoCellAnchor>
  <xdr:twoCellAnchor editAs="oneCell">
    <xdr:from>
      <xdr:col>4</xdr:col>
      <xdr:colOff>0</xdr:colOff>
      <xdr:row>159</xdr:row>
      <xdr:rowOff>1</xdr:rowOff>
    </xdr:from>
    <xdr:to>
      <xdr:col>9</xdr:col>
      <xdr:colOff>83820</xdr:colOff>
      <xdr:row>163</xdr:row>
      <xdr:rowOff>159607</xdr:rowOff>
    </xdr:to>
    <xdr:pic>
      <xdr:nvPicPr>
        <xdr:cNvPr id="22" name="Picture 21">
          <a:extLst>
            <a:ext uri="{FF2B5EF4-FFF2-40B4-BE49-F238E27FC236}">
              <a16:creationId xmlns:a16="http://schemas.microsoft.com/office/drawing/2014/main" id="{34C87DF2-E59E-4382-B649-935E6D2A7C4E}"/>
            </a:ext>
          </a:extLst>
        </xdr:cNvPr>
        <xdr:cNvPicPr>
          <a:picLocks noChangeAspect="1"/>
        </xdr:cNvPicPr>
      </xdr:nvPicPr>
      <xdr:blipFill>
        <a:blip xmlns:r="http://schemas.openxmlformats.org/officeDocument/2006/relationships" r:embed="rId19"/>
        <a:stretch>
          <a:fillRect/>
        </a:stretch>
      </xdr:blipFill>
      <xdr:spPr>
        <a:xfrm>
          <a:off x="2438400" y="3291841"/>
          <a:ext cx="3131820" cy="891126"/>
        </a:xfrm>
        <a:prstGeom prst="rect">
          <a:avLst/>
        </a:prstGeom>
      </xdr:spPr>
    </xdr:pic>
    <xdr:clientData/>
  </xdr:twoCellAnchor>
  <xdr:twoCellAnchor editAs="oneCell">
    <xdr:from>
      <xdr:col>1</xdr:col>
      <xdr:colOff>0</xdr:colOff>
      <xdr:row>143</xdr:row>
      <xdr:rowOff>0</xdr:rowOff>
    </xdr:from>
    <xdr:to>
      <xdr:col>7</xdr:col>
      <xdr:colOff>99060</xdr:colOff>
      <xdr:row>152</xdr:row>
      <xdr:rowOff>39501</xdr:rowOff>
    </xdr:to>
    <xdr:pic>
      <xdr:nvPicPr>
        <xdr:cNvPr id="24" name="Picture 23">
          <a:extLst>
            <a:ext uri="{FF2B5EF4-FFF2-40B4-BE49-F238E27FC236}">
              <a16:creationId xmlns:a16="http://schemas.microsoft.com/office/drawing/2014/main" id="{CC4F43AA-CC55-45FF-BE0B-28FE8D57322C}"/>
            </a:ext>
          </a:extLst>
        </xdr:cNvPr>
        <xdr:cNvPicPr>
          <a:picLocks noChangeAspect="1"/>
        </xdr:cNvPicPr>
      </xdr:nvPicPr>
      <xdr:blipFill>
        <a:blip xmlns:r="http://schemas.openxmlformats.org/officeDocument/2006/relationships" r:embed="rId20"/>
        <a:stretch>
          <a:fillRect/>
        </a:stretch>
      </xdr:blipFill>
      <xdr:spPr>
        <a:xfrm>
          <a:off x="609600" y="365760"/>
          <a:ext cx="3756660" cy="1685421"/>
        </a:xfrm>
        <a:prstGeom prst="rect">
          <a:avLst/>
        </a:prstGeom>
      </xdr:spPr>
    </xdr:pic>
    <xdr:clientData/>
  </xdr:twoCellAnchor>
  <xdr:twoCellAnchor editAs="oneCell">
    <xdr:from>
      <xdr:col>9</xdr:col>
      <xdr:colOff>289560</xdr:colOff>
      <xdr:row>142</xdr:row>
      <xdr:rowOff>152400</xdr:rowOff>
    </xdr:from>
    <xdr:to>
      <xdr:col>13</xdr:col>
      <xdr:colOff>536875</xdr:colOff>
      <xdr:row>162</xdr:row>
      <xdr:rowOff>30480</xdr:rowOff>
    </xdr:to>
    <xdr:pic>
      <xdr:nvPicPr>
        <xdr:cNvPr id="26" name="Picture 25">
          <a:extLst>
            <a:ext uri="{FF2B5EF4-FFF2-40B4-BE49-F238E27FC236}">
              <a16:creationId xmlns:a16="http://schemas.microsoft.com/office/drawing/2014/main" id="{34478085-DBAA-4355-A07D-4AC156120180}"/>
            </a:ext>
          </a:extLst>
        </xdr:cNvPr>
        <xdr:cNvPicPr>
          <a:picLocks noChangeAspect="1"/>
        </xdr:cNvPicPr>
      </xdr:nvPicPr>
      <xdr:blipFill>
        <a:blip xmlns:r="http://schemas.openxmlformats.org/officeDocument/2006/relationships" r:embed="rId21"/>
        <a:stretch>
          <a:fillRect/>
        </a:stretch>
      </xdr:blipFill>
      <xdr:spPr>
        <a:xfrm>
          <a:off x="5775960" y="335280"/>
          <a:ext cx="2685715" cy="3535680"/>
        </a:xfrm>
        <a:prstGeom prst="rect">
          <a:avLst/>
        </a:prstGeom>
      </xdr:spPr>
    </xdr:pic>
    <xdr:clientData/>
  </xdr:twoCellAnchor>
  <xdr:twoCellAnchor editAs="oneCell">
    <xdr:from>
      <xdr:col>1</xdr:col>
      <xdr:colOff>1</xdr:colOff>
      <xdr:row>136</xdr:row>
      <xdr:rowOff>0</xdr:rowOff>
    </xdr:from>
    <xdr:to>
      <xdr:col>6</xdr:col>
      <xdr:colOff>533401</xdr:colOff>
      <xdr:row>139</xdr:row>
      <xdr:rowOff>134923</xdr:rowOff>
    </xdr:to>
    <xdr:pic>
      <xdr:nvPicPr>
        <xdr:cNvPr id="18" name="Picture 17">
          <a:extLst>
            <a:ext uri="{FF2B5EF4-FFF2-40B4-BE49-F238E27FC236}">
              <a16:creationId xmlns:a16="http://schemas.microsoft.com/office/drawing/2014/main" id="{939FEE63-056D-4597-8D9A-4513891ADF00}"/>
            </a:ext>
          </a:extLst>
        </xdr:cNvPr>
        <xdr:cNvPicPr>
          <a:picLocks noChangeAspect="1"/>
        </xdr:cNvPicPr>
      </xdr:nvPicPr>
      <xdr:blipFill>
        <a:blip xmlns:r="http://schemas.openxmlformats.org/officeDocument/2006/relationships" r:embed="rId22"/>
        <a:stretch>
          <a:fillRect/>
        </a:stretch>
      </xdr:blipFill>
      <xdr:spPr>
        <a:xfrm>
          <a:off x="609601" y="731520"/>
          <a:ext cx="3581400" cy="683563"/>
        </a:xfrm>
        <a:prstGeom prst="rect">
          <a:avLst/>
        </a:prstGeom>
      </xdr:spPr>
    </xdr:pic>
    <xdr:clientData/>
  </xdr:twoCellAnchor>
  <xdr:twoCellAnchor editAs="oneCell">
    <xdr:from>
      <xdr:col>1</xdr:col>
      <xdr:colOff>7620</xdr:colOff>
      <xdr:row>131</xdr:row>
      <xdr:rowOff>7620</xdr:rowOff>
    </xdr:from>
    <xdr:to>
      <xdr:col>6</xdr:col>
      <xdr:colOff>304800</xdr:colOff>
      <xdr:row>135</xdr:row>
      <xdr:rowOff>33769</xdr:rowOff>
    </xdr:to>
    <xdr:pic>
      <xdr:nvPicPr>
        <xdr:cNvPr id="21" name="Picture 20">
          <a:extLst>
            <a:ext uri="{FF2B5EF4-FFF2-40B4-BE49-F238E27FC236}">
              <a16:creationId xmlns:a16="http://schemas.microsoft.com/office/drawing/2014/main" id="{9F332D33-50CA-417D-9CC4-4C5179140F95}"/>
            </a:ext>
          </a:extLst>
        </xdr:cNvPr>
        <xdr:cNvPicPr>
          <a:picLocks noChangeAspect="1"/>
        </xdr:cNvPicPr>
      </xdr:nvPicPr>
      <xdr:blipFill>
        <a:blip xmlns:r="http://schemas.openxmlformats.org/officeDocument/2006/relationships" r:embed="rId23"/>
        <a:stretch>
          <a:fillRect/>
        </a:stretch>
      </xdr:blipFill>
      <xdr:spPr>
        <a:xfrm>
          <a:off x="617220" y="556260"/>
          <a:ext cx="3345180" cy="757669"/>
        </a:xfrm>
        <a:prstGeom prst="rect">
          <a:avLst/>
        </a:prstGeom>
      </xdr:spPr>
    </xdr:pic>
    <xdr:clientData/>
  </xdr:twoCellAnchor>
  <xdr:twoCellAnchor editAs="oneCell">
    <xdr:from>
      <xdr:col>1</xdr:col>
      <xdr:colOff>22860</xdr:colOff>
      <xdr:row>117</xdr:row>
      <xdr:rowOff>53340</xdr:rowOff>
    </xdr:from>
    <xdr:to>
      <xdr:col>7</xdr:col>
      <xdr:colOff>396240</xdr:colOff>
      <xdr:row>129</xdr:row>
      <xdr:rowOff>47206</xdr:rowOff>
    </xdr:to>
    <xdr:pic>
      <xdr:nvPicPr>
        <xdr:cNvPr id="25" name="Picture 24">
          <a:extLst>
            <a:ext uri="{FF2B5EF4-FFF2-40B4-BE49-F238E27FC236}">
              <a16:creationId xmlns:a16="http://schemas.microsoft.com/office/drawing/2014/main" id="{D980C40F-D0AF-422F-9307-DE4600ABCDD7}"/>
            </a:ext>
          </a:extLst>
        </xdr:cNvPr>
        <xdr:cNvPicPr>
          <a:picLocks noChangeAspect="1"/>
        </xdr:cNvPicPr>
      </xdr:nvPicPr>
      <xdr:blipFill>
        <a:blip xmlns:r="http://schemas.openxmlformats.org/officeDocument/2006/relationships" r:embed="rId24"/>
        <a:stretch>
          <a:fillRect/>
        </a:stretch>
      </xdr:blipFill>
      <xdr:spPr>
        <a:xfrm>
          <a:off x="632460" y="2979420"/>
          <a:ext cx="4030980" cy="2188426"/>
        </a:xfrm>
        <a:prstGeom prst="rect">
          <a:avLst/>
        </a:prstGeom>
      </xdr:spPr>
    </xdr:pic>
    <xdr:clientData/>
  </xdr:twoCellAnchor>
  <xdr:twoCellAnchor editAs="oneCell">
    <xdr:from>
      <xdr:col>1</xdr:col>
      <xdr:colOff>0</xdr:colOff>
      <xdr:row>100</xdr:row>
      <xdr:rowOff>0</xdr:rowOff>
    </xdr:from>
    <xdr:to>
      <xdr:col>6</xdr:col>
      <xdr:colOff>220455</xdr:colOff>
      <xdr:row>108</xdr:row>
      <xdr:rowOff>114300</xdr:rowOff>
    </xdr:to>
    <xdr:pic>
      <xdr:nvPicPr>
        <xdr:cNvPr id="27" name="Picture 26">
          <a:extLst>
            <a:ext uri="{FF2B5EF4-FFF2-40B4-BE49-F238E27FC236}">
              <a16:creationId xmlns:a16="http://schemas.microsoft.com/office/drawing/2014/main" id="{135C47F1-0EFC-4C5D-8BB0-902C6C06E3BD}"/>
            </a:ext>
          </a:extLst>
        </xdr:cNvPr>
        <xdr:cNvPicPr>
          <a:picLocks noChangeAspect="1"/>
        </xdr:cNvPicPr>
      </xdr:nvPicPr>
      <xdr:blipFill>
        <a:blip xmlns:r="http://schemas.openxmlformats.org/officeDocument/2006/relationships" r:embed="rId25"/>
        <a:stretch>
          <a:fillRect/>
        </a:stretch>
      </xdr:blipFill>
      <xdr:spPr>
        <a:xfrm>
          <a:off x="609600" y="2560320"/>
          <a:ext cx="3268455" cy="1577340"/>
        </a:xfrm>
        <a:prstGeom prst="rect">
          <a:avLst/>
        </a:prstGeom>
      </xdr:spPr>
    </xdr:pic>
    <xdr:clientData/>
  </xdr:twoCellAnchor>
  <xdr:twoCellAnchor editAs="oneCell">
    <xdr:from>
      <xdr:col>7</xdr:col>
      <xdr:colOff>0</xdr:colOff>
      <xdr:row>99</xdr:row>
      <xdr:rowOff>1</xdr:rowOff>
    </xdr:from>
    <xdr:to>
      <xdr:col>10</xdr:col>
      <xdr:colOff>525780</xdr:colOff>
      <xdr:row>115</xdr:row>
      <xdr:rowOff>179071</xdr:rowOff>
    </xdr:to>
    <xdr:pic>
      <xdr:nvPicPr>
        <xdr:cNvPr id="29" name="Picture 28">
          <a:extLst>
            <a:ext uri="{FF2B5EF4-FFF2-40B4-BE49-F238E27FC236}">
              <a16:creationId xmlns:a16="http://schemas.microsoft.com/office/drawing/2014/main" id="{CAF8055D-4601-4B65-8F0C-5B8CFA6302AB}"/>
            </a:ext>
          </a:extLst>
        </xdr:cNvPr>
        <xdr:cNvPicPr>
          <a:picLocks noChangeAspect="1"/>
        </xdr:cNvPicPr>
      </xdr:nvPicPr>
      <xdr:blipFill>
        <a:blip xmlns:r="http://schemas.openxmlformats.org/officeDocument/2006/relationships" r:embed="rId26"/>
        <a:stretch>
          <a:fillRect/>
        </a:stretch>
      </xdr:blipFill>
      <xdr:spPr>
        <a:xfrm>
          <a:off x="4267200" y="2377441"/>
          <a:ext cx="2354580" cy="3105150"/>
        </a:xfrm>
        <a:prstGeom prst="rect">
          <a:avLst/>
        </a:prstGeom>
      </xdr:spPr>
    </xdr:pic>
    <xdr:clientData/>
  </xdr:twoCellAnchor>
  <xdr:twoCellAnchor editAs="oneCell">
    <xdr:from>
      <xdr:col>1</xdr:col>
      <xdr:colOff>1</xdr:colOff>
      <xdr:row>89</xdr:row>
      <xdr:rowOff>0</xdr:rowOff>
    </xdr:from>
    <xdr:to>
      <xdr:col>6</xdr:col>
      <xdr:colOff>388621</xdr:colOff>
      <xdr:row>97</xdr:row>
      <xdr:rowOff>133240</xdr:rowOff>
    </xdr:to>
    <xdr:pic>
      <xdr:nvPicPr>
        <xdr:cNvPr id="23" name="Picture 22">
          <a:extLst>
            <a:ext uri="{FF2B5EF4-FFF2-40B4-BE49-F238E27FC236}">
              <a16:creationId xmlns:a16="http://schemas.microsoft.com/office/drawing/2014/main" id="{E4D98ADA-2206-48DD-BC8D-5A391791CB09}"/>
            </a:ext>
          </a:extLst>
        </xdr:cNvPr>
        <xdr:cNvPicPr>
          <a:picLocks noChangeAspect="1"/>
        </xdr:cNvPicPr>
      </xdr:nvPicPr>
      <xdr:blipFill>
        <a:blip xmlns:r="http://schemas.openxmlformats.org/officeDocument/2006/relationships" r:embed="rId27"/>
        <a:stretch>
          <a:fillRect/>
        </a:stretch>
      </xdr:blipFill>
      <xdr:spPr>
        <a:xfrm>
          <a:off x="609601" y="548640"/>
          <a:ext cx="3436620" cy="1596280"/>
        </a:xfrm>
        <a:prstGeom prst="rect">
          <a:avLst/>
        </a:prstGeom>
      </xdr:spPr>
    </xdr:pic>
    <xdr:clientData/>
  </xdr:twoCellAnchor>
  <xdr:twoCellAnchor editAs="oneCell">
    <xdr:from>
      <xdr:col>7</xdr:col>
      <xdr:colOff>1</xdr:colOff>
      <xdr:row>88</xdr:row>
      <xdr:rowOff>0</xdr:rowOff>
    </xdr:from>
    <xdr:to>
      <xdr:col>9</xdr:col>
      <xdr:colOff>144780</xdr:colOff>
      <xdr:row>97</xdr:row>
      <xdr:rowOff>37239</xdr:rowOff>
    </xdr:to>
    <xdr:pic>
      <xdr:nvPicPr>
        <xdr:cNvPr id="28" name="Picture 27">
          <a:extLst>
            <a:ext uri="{FF2B5EF4-FFF2-40B4-BE49-F238E27FC236}">
              <a16:creationId xmlns:a16="http://schemas.microsoft.com/office/drawing/2014/main" id="{8B55953D-C3E8-46C9-A3DD-67B85BB879D9}"/>
            </a:ext>
          </a:extLst>
        </xdr:cNvPr>
        <xdr:cNvPicPr>
          <a:picLocks noChangeAspect="1"/>
        </xdr:cNvPicPr>
      </xdr:nvPicPr>
      <xdr:blipFill>
        <a:blip xmlns:r="http://schemas.openxmlformats.org/officeDocument/2006/relationships" r:embed="rId28"/>
        <a:stretch>
          <a:fillRect/>
        </a:stretch>
      </xdr:blipFill>
      <xdr:spPr>
        <a:xfrm>
          <a:off x="4267201" y="365760"/>
          <a:ext cx="1363979" cy="1683159"/>
        </a:xfrm>
        <a:prstGeom prst="rect">
          <a:avLst/>
        </a:prstGeom>
      </xdr:spPr>
    </xdr:pic>
    <xdr:clientData/>
  </xdr:twoCellAnchor>
  <xdr:twoCellAnchor editAs="oneCell">
    <xdr:from>
      <xdr:col>10</xdr:col>
      <xdr:colOff>1</xdr:colOff>
      <xdr:row>88</xdr:row>
      <xdr:rowOff>0</xdr:rowOff>
    </xdr:from>
    <xdr:to>
      <xdr:col>13</xdr:col>
      <xdr:colOff>556261</xdr:colOff>
      <xdr:row>97</xdr:row>
      <xdr:rowOff>96026</xdr:rowOff>
    </xdr:to>
    <xdr:pic>
      <xdr:nvPicPr>
        <xdr:cNvPr id="30" name="Picture 29">
          <a:extLst>
            <a:ext uri="{FF2B5EF4-FFF2-40B4-BE49-F238E27FC236}">
              <a16:creationId xmlns:a16="http://schemas.microsoft.com/office/drawing/2014/main" id="{458D18B2-EED6-4B06-9161-AE9F9EF5BC76}"/>
            </a:ext>
          </a:extLst>
        </xdr:cNvPr>
        <xdr:cNvPicPr>
          <a:picLocks noChangeAspect="1"/>
        </xdr:cNvPicPr>
      </xdr:nvPicPr>
      <xdr:blipFill>
        <a:blip xmlns:r="http://schemas.openxmlformats.org/officeDocument/2006/relationships" r:embed="rId29"/>
        <a:stretch>
          <a:fillRect/>
        </a:stretch>
      </xdr:blipFill>
      <xdr:spPr>
        <a:xfrm>
          <a:off x="6096001" y="365760"/>
          <a:ext cx="2385060" cy="1741946"/>
        </a:xfrm>
        <a:prstGeom prst="rect">
          <a:avLst/>
        </a:prstGeom>
      </xdr:spPr>
    </xdr:pic>
    <xdr:clientData/>
  </xdr:twoCellAnchor>
  <xdr:twoCellAnchor editAs="oneCell">
    <xdr:from>
      <xdr:col>1</xdr:col>
      <xdr:colOff>1</xdr:colOff>
      <xdr:row>76</xdr:row>
      <xdr:rowOff>0</xdr:rowOff>
    </xdr:from>
    <xdr:to>
      <xdr:col>7</xdr:col>
      <xdr:colOff>129541</xdr:colOff>
      <xdr:row>87</xdr:row>
      <xdr:rowOff>115622</xdr:rowOff>
    </xdr:to>
    <xdr:pic>
      <xdr:nvPicPr>
        <xdr:cNvPr id="31" name="Picture 30">
          <a:extLst>
            <a:ext uri="{FF2B5EF4-FFF2-40B4-BE49-F238E27FC236}">
              <a16:creationId xmlns:a16="http://schemas.microsoft.com/office/drawing/2014/main" id="{BDB4095B-AF35-4B21-A8D0-87301F6FBCA5}"/>
            </a:ext>
          </a:extLst>
        </xdr:cNvPr>
        <xdr:cNvPicPr>
          <a:picLocks noChangeAspect="1"/>
        </xdr:cNvPicPr>
      </xdr:nvPicPr>
      <xdr:blipFill>
        <a:blip xmlns:r="http://schemas.openxmlformats.org/officeDocument/2006/relationships" r:embed="rId30"/>
        <a:stretch>
          <a:fillRect/>
        </a:stretch>
      </xdr:blipFill>
      <xdr:spPr>
        <a:xfrm>
          <a:off x="609601" y="548640"/>
          <a:ext cx="3787140" cy="2127302"/>
        </a:xfrm>
        <a:prstGeom prst="rect">
          <a:avLst/>
        </a:prstGeom>
      </xdr:spPr>
    </xdr:pic>
    <xdr:clientData/>
  </xdr:twoCellAnchor>
  <xdr:twoCellAnchor editAs="oneCell">
    <xdr:from>
      <xdr:col>7</xdr:col>
      <xdr:colOff>0</xdr:colOff>
      <xdr:row>75</xdr:row>
      <xdr:rowOff>0</xdr:rowOff>
    </xdr:from>
    <xdr:to>
      <xdr:col>9</xdr:col>
      <xdr:colOff>495300</xdr:colOff>
      <xdr:row>87</xdr:row>
      <xdr:rowOff>58019</xdr:rowOff>
    </xdr:to>
    <xdr:pic>
      <xdr:nvPicPr>
        <xdr:cNvPr id="32" name="Picture 31">
          <a:extLst>
            <a:ext uri="{FF2B5EF4-FFF2-40B4-BE49-F238E27FC236}">
              <a16:creationId xmlns:a16="http://schemas.microsoft.com/office/drawing/2014/main" id="{2BE66C97-A019-4674-A038-87422947771D}"/>
            </a:ext>
          </a:extLst>
        </xdr:cNvPr>
        <xdr:cNvPicPr>
          <a:picLocks noChangeAspect="1"/>
        </xdr:cNvPicPr>
      </xdr:nvPicPr>
      <xdr:blipFill>
        <a:blip xmlns:r="http://schemas.openxmlformats.org/officeDocument/2006/relationships" r:embed="rId31"/>
        <a:stretch>
          <a:fillRect/>
        </a:stretch>
      </xdr:blipFill>
      <xdr:spPr>
        <a:xfrm>
          <a:off x="4267200" y="365760"/>
          <a:ext cx="1714500" cy="2252579"/>
        </a:xfrm>
        <a:prstGeom prst="rect">
          <a:avLst/>
        </a:prstGeom>
      </xdr:spPr>
    </xdr:pic>
    <xdr:clientData/>
  </xdr:twoCellAnchor>
  <xdr:twoCellAnchor editAs="oneCell">
    <xdr:from>
      <xdr:col>10</xdr:col>
      <xdr:colOff>0</xdr:colOff>
      <xdr:row>75</xdr:row>
      <xdr:rowOff>1</xdr:rowOff>
    </xdr:from>
    <xdr:to>
      <xdr:col>15</xdr:col>
      <xdr:colOff>464920</xdr:colOff>
      <xdr:row>82</xdr:row>
      <xdr:rowOff>106681</xdr:rowOff>
    </xdr:to>
    <xdr:pic>
      <xdr:nvPicPr>
        <xdr:cNvPr id="33" name="Picture 32">
          <a:extLst>
            <a:ext uri="{FF2B5EF4-FFF2-40B4-BE49-F238E27FC236}">
              <a16:creationId xmlns:a16="http://schemas.microsoft.com/office/drawing/2014/main" id="{E1B9657C-BD24-4324-8CD1-F763B979E3AC}"/>
            </a:ext>
          </a:extLst>
        </xdr:cNvPr>
        <xdr:cNvPicPr>
          <a:picLocks noChangeAspect="1"/>
        </xdr:cNvPicPr>
      </xdr:nvPicPr>
      <xdr:blipFill>
        <a:blip xmlns:r="http://schemas.openxmlformats.org/officeDocument/2006/relationships" r:embed="rId32"/>
        <a:stretch>
          <a:fillRect/>
        </a:stretch>
      </xdr:blipFill>
      <xdr:spPr>
        <a:xfrm>
          <a:off x="6096000" y="365761"/>
          <a:ext cx="3512920" cy="1386840"/>
        </a:xfrm>
        <a:prstGeom prst="rect">
          <a:avLst/>
        </a:prstGeom>
      </xdr:spPr>
    </xdr:pic>
    <xdr:clientData/>
  </xdr:twoCellAnchor>
  <xdr:twoCellAnchor editAs="oneCell">
    <xdr:from>
      <xdr:col>1</xdr:col>
      <xdr:colOff>0</xdr:colOff>
      <xdr:row>61</xdr:row>
      <xdr:rowOff>0</xdr:rowOff>
    </xdr:from>
    <xdr:to>
      <xdr:col>5</xdr:col>
      <xdr:colOff>571500</xdr:colOff>
      <xdr:row>74</xdr:row>
      <xdr:rowOff>120240</xdr:rowOff>
    </xdr:to>
    <xdr:pic>
      <xdr:nvPicPr>
        <xdr:cNvPr id="34" name="Picture 33">
          <a:extLst>
            <a:ext uri="{FF2B5EF4-FFF2-40B4-BE49-F238E27FC236}">
              <a16:creationId xmlns:a16="http://schemas.microsoft.com/office/drawing/2014/main" id="{828FBDDA-6B3E-4C25-B23E-817C92BE999F}"/>
            </a:ext>
          </a:extLst>
        </xdr:cNvPr>
        <xdr:cNvPicPr>
          <a:picLocks noChangeAspect="1"/>
        </xdr:cNvPicPr>
      </xdr:nvPicPr>
      <xdr:blipFill>
        <a:blip xmlns:r="http://schemas.openxmlformats.org/officeDocument/2006/relationships" r:embed="rId33"/>
        <a:stretch>
          <a:fillRect/>
        </a:stretch>
      </xdr:blipFill>
      <xdr:spPr>
        <a:xfrm>
          <a:off x="609600" y="731520"/>
          <a:ext cx="3009900" cy="2497680"/>
        </a:xfrm>
        <a:prstGeom prst="rect">
          <a:avLst/>
        </a:prstGeom>
      </xdr:spPr>
    </xdr:pic>
    <xdr:clientData/>
  </xdr:twoCellAnchor>
  <xdr:twoCellAnchor editAs="oneCell">
    <xdr:from>
      <xdr:col>6</xdr:col>
      <xdr:colOff>1</xdr:colOff>
      <xdr:row>61</xdr:row>
      <xdr:rowOff>1</xdr:rowOff>
    </xdr:from>
    <xdr:to>
      <xdr:col>11</xdr:col>
      <xdr:colOff>106681</xdr:colOff>
      <xdr:row>66</xdr:row>
      <xdr:rowOff>19517</xdr:rowOff>
    </xdr:to>
    <xdr:pic>
      <xdr:nvPicPr>
        <xdr:cNvPr id="35" name="Picture 34">
          <a:extLst>
            <a:ext uri="{FF2B5EF4-FFF2-40B4-BE49-F238E27FC236}">
              <a16:creationId xmlns:a16="http://schemas.microsoft.com/office/drawing/2014/main" id="{EC5416D0-0A85-49FF-9370-5833CEADA69A}"/>
            </a:ext>
          </a:extLst>
        </xdr:cNvPr>
        <xdr:cNvPicPr>
          <a:picLocks noChangeAspect="1"/>
        </xdr:cNvPicPr>
      </xdr:nvPicPr>
      <xdr:blipFill>
        <a:blip xmlns:r="http://schemas.openxmlformats.org/officeDocument/2006/relationships" r:embed="rId34"/>
        <a:stretch>
          <a:fillRect/>
        </a:stretch>
      </xdr:blipFill>
      <xdr:spPr>
        <a:xfrm>
          <a:off x="3657601" y="731521"/>
          <a:ext cx="3154680" cy="933916"/>
        </a:xfrm>
        <a:prstGeom prst="rect">
          <a:avLst/>
        </a:prstGeom>
      </xdr:spPr>
    </xdr:pic>
    <xdr:clientData/>
  </xdr:twoCellAnchor>
  <xdr:twoCellAnchor editAs="oneCell">
    <xdr:from>
      <xdr:col>1</xdr:col>
      <xdr:colOff>0</xdr:colOff>
      <xdr:row>50</xdr:row>
      <xdr:rowOff>0</xdr:rowOff>
    </xdr:from>
    <xdr:to>
      <xdr:col>5</xdr:col>
      <xdr:colOff>437206</xdr:colOff>
      <xdr:row>56</xdr:row>
      <xdr:rowOff>160020</xdr:rowOff>
    </xdr:to>
    <xdr:pic>
      <xdr:nvPicPr>
        <xdr:cNvPr id="36" name="Picture 35">
          <a:extLst>
            <a:ext uri="{FF2B5EF4-FFF2-40B4-BE49-F238E27FC236}">
              <a16:creationId xmlns:a16="http://schemas.microsoft.com/office/drawing/2014/main" id="{003D68A1-BAF3-44CA-B21D-B5A1C310514D}"/>
            </a:ext>
          </a:extLst>
        </xdr:cNvPr>
        <xdr:cNvPicPr>
          <a:picLocks noChangeAspect="1"/>
        </xdr:cNvPicPr>
      </xdr:nvPicPr>
      <xdr:blipFill>
        <a:blip xmlns:r="http://schemas.openxmlformats.org/officeDocument/2006/relationships" r:embed="rId35"/>
        <a:stretch>
          <a:fillRect/>
        </a:stretch>
      </xdr:blipFill>
      <xdr:spPr>
        <a:xfrm>
          <a:off x="609600" y="548640"/>
          <a:ext cx="2875606" cy="1257300"/>
        </a:xfrm>
        <a:prstGeom prst="rect">
          <a:avLst/>
        </a:prstGeom>
      </xdr:spPr>
    </xdr:pic>
    <xdr:clientData/>
  </xdr:twoCellAnchor>
  <xdr:twoCellAnchor editAs="oneCell">
    <xdr:from>
      <xdr:col>6</xdr:col>
      <xdr:colOff>1</xdr:colOff>
      <xdr:row>50</xdr:row>
      <xdr:rowOff>0</xdr:rowOff>
    </xdr:from>
    <xdr:to>
      <xdr:col>10</xdr:col>
      <xdr:colOff>335281</xdr:colOff>
      <xdr:row>58</xdr:row>
      <xdr:rowOff>168163</xdr:rowOff>
    </xdr:to>
    <xdr:pic>
      <xdr:nvPicPr>
        <xdr:cNvPr id="37" name="Picture 36">
          <a:extLst>
            <a:ext uri="{FF2B5EF4-FFF2-40B4-BE49-F238E27FC236}">
              <a16:creationId xmlns:a16="http://schemas.microsoft.com/office/drawing/2014/main" id="{355F7001-CEF3-4F3D-9037-911DACEC9D1A}"/>
            </a:ext>
          </a:extLst>
        </xdr:cNvPr>
        <xdr:cNvPicPr>
          <a:picLocks noChangeAspect="1"/>
        </xdr:cNvPicPr>
      </xdr:nvPicPr>
      <xdr:blipFill>
        <a:blip xmlns:r="http://schemas.openxmlformats.org/officeDocument/2006/relationships" r:embed="rId36"/>
        <a:stretch>
          <a:fillRect/>
        </a:stretch>
      </xdr:blipFill>
      <xdr:spPr>
        <a:xfrm>
          <a:off x="3657601" y="548640"/>
          <a:ext cx="2773680" cy="1631203"/>
        </a:xfrm>
        <a:prstGeom prst="rect">
          <a:avLst/>
        </a:prstGeom>
      </xdr:spPr>
    </xdr:pic>
    <xdr:clientData/>
  </xdr:twoCellAnchor>
  <xdr:twoCellAnchor editAs="oneCell">
    <xdr:from>
      <xdr:col>1</xdr:col>
      <xdr:colOff>1</xdr:colOff>
      <xdr:row>34</xdr:row>
      <xdr:rowOff>1</xdr:rowOff>
    </xdr:from>
    <xdr:to>
      <xdr:col>4</xdr:col>
      <xdr:colOff>586740</xdr:colOff>
      <xdr:row>49</xdr:row>
      <xdr:rowOff>15287</xdr:rowOff>
    </xdr:to>
    <xdr:pic>
      <xdr:nvPicPr>
        <xdr:cNvPr id="38" name="Picture 37">
          <a:extLst>
            <a:ext uri="{FF2B5EF4-FFF2-40B4-BE49-F238E27FC236}">
              <a16:creationId xmlns:a16="http://schemas.microsoft.com/office/drawing/2014/main" id="{7E89A470-B9FF-4E98-A6AA-F9189E32474E}"/>
            </a:ext>
          </a:extLst>
        </xdr:cNvPr>
        <xdr:cNvPicPr>
          <a:picLocks noChangeAspect="1"/>
        </xdr:cNvPicPr>
      </xdr:nvPicPr>
      <xdr:blipFill>
        <a:blip xmlns:r="http://schemas.openxmlformats.org/officeDocument/2006/relationships" r:embed="rId37"/>
        <a:stretch>
          <a:fillRect/>
        </a:stretch>
      </xdr:blipFill>
      <xdr:spPr>
        <a:xfrm>
          <a:off x="609601" y="365761"/>
          <a:ext cx="2415539" cy="2758486"/>
        </a:xfrm>
        <a:prstGeom prst="rect">
          <a:avLst/>
        </a:prstGeom>
      </xdr:spPr>
    </xdr:pic>
    <xdr:clientData/>
  </xdr:twoCellAnchor>
  <xdr:twoCellAnchor editAs="oneCell">
    <xdr:from>
      <xdr:col>5</xdr:col>
      <xdr:colOff>0</xdr:colOff>
      <xdr:row>34</xdr:row>
      <xdr:rowOff>1</xdr:rowOff>
    </xdr:from>
    <xdr:to>
      <xdr:col>8</xdr:col>
      <xdr:colOff>304800</xdr:colOff>
      <xdr:row>49</xdr:row>
      <xdr:rowOff>15578</xdr:rowOff>
    </xdr:to>
    <xdr:pic>
      <xdr:nvPicPr>
        <xdr:cNvPr id="39" name="Picture 38">
          <a:extLst>
            <a:ext uri="{FF2B5EF4-FFF2-40B4-BE49-F238E27FC236}">
              <a16:creationId xmlns:a16="http://schemas.microsoft.com/office/drawing/2014/main" id="{E2C08352-A778-47A7-8D55-3B60B7AE5AAE}"/>
            </a:ext>
          </a:extLst>
        </xdr:cNvPr>
        <xdr:cNvPicPr>
          <a:picLocks noChangeAspect="1"/>
        </xdr:cNvPicPr>
      </xdr:nvPicPr>
      <xdr:blipFill>
        <a:blip xmlns:r="http://schemas.openxmlformats.org/officeDocument/2006/relationships" r:embed="rId38"/>
        <a:stretch>
          <a:fillRect/>
        </a:stretch>
      </xdr:blipFill>
      <xdr:spPr>
        <a:xfrm>
          <a:off x="3048000" y="365761"/>
          <a:ext cx="2133600" cy="2758777"/>
        </a:xfrm>
        <a:prstGeom prst="rect">
          <a:avLst/>
        </a:prstGeom>
      </xdr:spPr>
    </xdr:pic>
    <xdr:clientData/>
  </xdr:twoCellAnchor>
  <xdr:twoCellAnchor editAs="oneCell">
    <xdr:from>
      <xdr:col>1</xdr:col>
      <xdr:colOff>1</xdr:colOff>
      <xdr:row>18</xdr:row>
      <xdr:rowOff>0</xdr:rowOff>
    </xdr:from>
    <xdr:to>
      <xdr:col>5</xdr:col>
      <xdr:colOff>106681</xdr:colOff>
      <xdr:row>32</xdr:row>
      <xdr:rowOff>139718</xdr:rowOff>
    </xdr:to>
    <xdr:pic>
      <xdr:nvPicPr>
        <xdr:cNvPr id="40" name="Picture 39">
          <a:extLst>
            <a:ext uri="{FF2B5EF4-FFF2-40B4-BE49-F238E27FC236}">
              <a16:creationId xmlns:a16="http://schemas.microsoft.com/office/drawing/2014/main" id="{69F84674-D3CF-4C50-B07B-57C7A2951541}"/>
            </a:ext>
          </a:extLst>
        </xdr:cNvPr>
        <xdr:cNvPicPr>
          <a:picLocks noChangeAspect="1"/>
        </xdr:cNvPicPr>
      </xdr:nvPicPr>
      <xdr:blipFill>
        <a:blip xmlns:r="http://schemas.openxmlformats.org/officeDocument/2006/relationships" r:embed="rId39"/>
        <a:stretch>
          <a:fillRect/>
        </a:stretch>
      </xdr:blipFill>
      <xdr:spPr>
        <a:xfrm>
          <a:off x="609601" y="365760"/>
          <a:ext cx="2545080" cy="2700038"/>
        </a:xfrm>
        <a:prstGeom prst="rect">
          <a:avLst/>
        </a:prstGeom>
      </xdr:spPr>
    </xdr:pic>
    <xdr:clientData/>
  </xdr:twoCellAnchor>
  <xdr:twoCellAnchor editAs="oneCell">
    <xdr:from>
      <xdr:col>1</xdr:col>
      <xdr:colOff>0</xdr:colOff>
      <xdr:row>2</xdr:row>
      <xdr:rowOff>0</xdr:rowOff>
    </xdr:from>
    <xdr:to>
      <xdr:col>6</xdr:col>
      <xdr:colOff>76200</xdr:colOff>
      <xdr:row>16</xdr:row>
      <xdr:rowOff>66978</xdr:rowOff>
    </xdr:to>
    <xdr:pic>
      <xdr:nvPicPr>
        <xdr:cNvPr id="41" name="Picture 40">
          <a:extLst>
            <a:ext uri="{FF2B5EF4-FFF2-40B4-BE49-F238E27FC236}">
              <a16:creationId xmlns:a16="http://schemas.microsoft.com/office/drawing/2014/main" id="{1F634710-E01A-47B1-BF1E-905A66119C20}"/>
            </a:ext>
          </a:extLst>
        </xdr:cNvPr>
        <xdr:cNvPicPr>
          <a:picLocks noChangeAspect="1"/>
        </xdr:cNvPicPr>
      </xdr:nvPicPr>
      <xdr:blipFill>
        <a:blip xmlns:r="http://schemas.openxmlformats.org/officeDocument/2006/relationships" r:embed="rId40"/>
        <a:stretch>
          <a:fillRect/>
        </a:stretch>
      </xdr:blipFill>
      <xdr:spPr>
        <a:xfrm>
          <a:off x="609600" y="365760"/>
          <a:ext cx="3124200" cy="2627298"/>
        </a:xfrm>
        <a:prstGeom prst="rect">
          <a:avLst/>
        </a:prstGeom>
      </xdr:spPr>
    </xdr:pic>
    <xdr:clientData/>
  </xdr:twoCellAnchor>
  <xdr:twoCellAnchor editAs="oneCell">
    <xdr:from>
      <xdr:col>6</xdr:col>
      <xdr:colOff>1</xdr:colOff>
      <xdr:row>2</xdr:row>
      <xdr:rowOff>1</xdr:rowOff>
    </xdr:from>
    <xdr:to>
      <xdr:col>9</xdr:col>
      <xdr:colOff>220981</xdr:colOff>
      <xdr:row>6</xdr:row>
      <xdr:rowOff>62501</xdr:rowOff>
    </xdr:to>
    <xdr:pic>
      <xdr:nvPicPr>
        <xdr:cNvPr id="42" name="Picture 41">
          <a:extLst>
            <a:ext uri="{FF2B5EF4-FFF2-40B4-BE49-F238E27FC236}">
              <a16:creationId xmlns:a16="http://schemas.microsoft.com/office/drawing/2014/main" id="{E5429074-FF15-4CAC-9A15-D44595D3792F}"/>
            </a:ext>
          </a:extLst>
        </xdr:cNvPr>
        <xdr:cNvPicPr>
          <a:picLocks noChangeAspect="1"/>
        </xdr:cNvPicPr>
      </xdr:nvPicPr>
      <xdr:blipFill>
        <a:blip xmlns:r="http://schemas.openxmlformats.org/officeDocument/2006/relationships" r:embed="rId41"/>
        <a:stretch>
          <a:fillRect/>
        </a:stretch>
      </xdr:blipFill>
      <xdr:spPr>
        <a:xfrm>
          <a:off x="3657601" y="365761"/>
          <a:ext cx="2049780" cy="7940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563880</xdr:colOff>
      <xdr:row>93</xdr:row>
      <xdr:rowOff>137161</xdr:rowOff>
    </xdr:from>
    <xdr:to>
      <xdr:col>6</xdr:col>
      <xdr:colOff>342900</xdr:colOff>
      <xdr:row>109</xdr:row>
      <xdr:rowOff>139244</xdr:rowOff>
    </xdr:to>
    <xdr:pic>
      <xdr:nvPicPr>
        <xdr:cNvPr id="2" name="Picture 1">
          <a:extLst>
            <a:ext uri="{FF2B5EF4-FFF2-40B4-BE49-F238E27FC236}">
              <a16:creationId xmlns:a16="http://schemas.microsoft.com/office/drawing/2014/main" id="{650548F1-8C9F-4843-B7E3-D80DC63BCDC5}"/>
            </a:ext>
          </a:extLst>
        </xdr:cNvPr>
        <xdr:cNvPicPr>
          <a:picLocks noChangeAspect="1"/>
        </xdr:cNvPicPr>
      </xdr:nvPicPr>
      <xdr:blipFill>
        <a:blip xmlns:r="http://schemas.openxmlformats.org/officeDocument/2006/relationships" r:embed="rId1"/>
        <a:stretch>
          <a:fillRect/>
        </a:stretch>
      </xdr:blipFill>
      <xdr:spPr>
        <a:xfrm>
          <a:off x="563880" y="1234441"/>
          <a:ext cx="3436620" cy="2928163"/>
        </a:xfrm>
        <a:prstGeom prst="rect">
          <a:avLst/>
        </a:prstGeom>
      </xdr:spPr>
    </xdr:pic>
    <xdr:clientData/>
  </xdr:twoCellAnchor>
  <xdr:twoCellAnchor editAs="oneCell">
    <xdr:from>
      <xdr:col>6</xdr:col>
      <xdr:colOff>434340</xdr:colOff>
      <xdr:row>94</xdr:row>
      <xdr:rowOff>1</xdr:rowOff>
    </xdr:from>
    <xdr:to>
      <xdr:col>12</xdr:col>
      <xdr:colOff>91440</xdr:colOff>
      <xdr:row>101</xdr:row>
      <xdr:rowOff>12841</xdr:rowOff>
    </xdr:to>
    <xdr:pic>
      <xdr:nvPicPr>
        <xdr:cNvPr id="3" name="Picture 2">
          <a:extLst>
            <a:ext uri="{FF2B5EF4-FFF2-40B4-BE49-F238E27FC236}">
              <a16:creationId xmlns:a16="http://schemas.microsoft.com/office/drawing/2014/main" id="{99B3462E-FCBB-4564-8F9E-0F698991954F}"/>
            </a:ext>
          </a:extLst>
        </xdr:cNvPr>
        <xdr:cNvPicPr>
          <a:picLocks noChangeAspect="1"/>
        </xdr:cNvPicPr>
      </xdr:nvPicPr>
      <xdr:blipFill>
        <a:blip xmlns:r="http://schemas.openxmlformats.org/officeDocument/2006/relationships" r:embed="rId2"/>
        <a:stretch>
          <a:fillRect/>
        </a:stretch>
      </xdr:blipFill>
      <xdr:spPr>
        <a:xfrm>
          <a:off x="4091940" y="1280161"/>
          <a:ext cx="3314700" cy="1293000"/>
        </a:xfrm>
        <a:prstGeom prst="rect">
          <a:avLst/>
        </a:prstGeom>
      </xdr:spPr>
    </xdr:pic>
    <xdr:clientData/>
  </xdr:twoCellAnchor>
  <xdr:twoCellAnchor editAs="oneCell">
    <xdr:from>
      <xdr:col>1</xdr:col>
      <xdr:colOff>0</xdr:colOff>
      <xdr:row>196</xdr:row>
      <xdr:rowOff>0</xdr:rowOff>
    </xdr:from>
    <xdr:to>
      <xdr:col>6</xdr:col>
      <xdr:colOff>525780</xdr:colOff>
      <xdr:row>199</xdr:row>
      <xdr:rowOff>13949</xdr:rowOff>
    </xdr:to>
    <xdr:pic>
      <xdr:nvPicPr>
        <xdr:cNvPr id="4" name="Picture 3">
          <a:extLst>
            <a:ext uri="{FF2B5EF4-FFF2-40B4-BE49-F238E27FC236}">
              <a16:creationId xmlns:a16="http://schemas.microsoft.com/office/drawing/2014/main" id="{C6C67EB5-A77C-412E-B64C-3E3FD0107CC1}"/>
            </a:ext>
          </a:extLst>
        </xdr:cNvPr>
        <xdr:cNvPicPr>
          <a:picLocks noChangeAspect="1"/>
        </xdr:cNvPicPr>
      </xdr:nvPicPr>
      <xdr:blipFill>
        <a:blip xmlns:r="http://schemas.openxmlformats.org/officeDocument/2006/relationships" r:embed="rId3"/>
        <a:stretch>
          <a:fillRect/>
        </a:stretch>
      </xdr:blipFill>
      <xdr:spPr>
        <a:xfrm>
          <a:off x="609600" y="4754880"/>
          <a:ext cx="3573780" cy="562589"/>
        </a:xfrm>
        <a:prstGeom prst="rect">
          <a:avLst/>
        </a:prstGeom>
      </xdr:spPr>
    </xdr:pic>
    <xdr:clientData/>
  </xdr:twoCellAnchor>
  <xdr:twoCellAnchor editAs="oneCell">
    <xdr:from>
      <xdr:col>1</xdr:col>
      <xdr:colOff>68580</xdr:colOff>
      <xdr:row>199</xdr:row>
      <xdr:rowOff>53340</xdr:rowOff>
    </xdr:from>
    <xdr:to>
      <xdr:col>6</xdr:col>
      <xdr:colOff>411480</xdr:colOff>
      <xdr:row>205</xdr:row>
      <xdr:rowOff>174207</xdr:rowOff>
    </xdr:to>
    <xdr:pic>
      <xdr:nvPicPr>
        <xdr:cNvPr id="5" name="Picture 4">
          <a:extLst>
            <a:ext uri="{FF2B5EF4-FFF2-40B4-BE49-F238E27FC236}">
              <a16:creationId xmlns:a16="http://schemas.microsoft.com/office/drawing/2014/main" id="{8DC2D74C-D6ED-4BF1-9D68-1229F71E2E67}"/>
            </a:ext>
          </a:extLst>
        </xdr:cNvPr>
        <xdr:cNvPicPr>
          <a:picLocks noChangeAspect="1"/>
        </xdr:cNvPicPr>
      </xdr:nvPicPr>
      <xdr:blipFill>
        <a:blip xmlns:r="http://schemas.openxmlformats.org/officeDocument/2006/relationships" r:embed="rId4"/>
        <a:stretch>
          <a:fillRect/>
        </a:stretch>
      </xdr:blipFill>
      <xdr:spPr>
        <a:xfrm>
          <a:off x="678180" y="5356860"/>
          <a:ext cx="3390900" cy="1218147"/>
        </a:xfrm>
        <a:prstGeom prst="rect">
          <a:avLst/>
        </a:prstGeom>
      </xdr:spPr>
    </xdr:pic>
    <xdr:clientData/>
  </xdr:twoCellAnchor>
  <xdr:twoCellAnchor editAs="oneCell">
    <xdr:from>
      <xdr:col>7</xdr:col>
      <xdr:colOff>0</xdr:colOff>
      <xdr:row>196</xdr:row>
      <xdr:rowOff>0</xdr:rowOff>
    </xdr:from>
    <xdr:to>
      <xdr:col>13</xdr:col>
      <xdr:colOff>60960</xdr:colOff>
      <xdr:row>205</xdr:row>
      <xdr:rowOff>16760</xdr:rowOff>
    </xdr:to>
    <xdr:pic>
      <xdr:nvPicPr>
        <xdr:cNvPr id="7" name="Picture 6">
          <a:extLst>
            <a:ext uri="{FF2B5EF4-FFF2-40B4-BE49-F238E27FC236}">
              <a16:creationId xmlns:a16="http://schemas.microsoft.com/office/drawing/2014/main" id="{3B212F1B-2003-43C6-91FC-DC3C3642F049}"/>
            </a:ext>
          </a:extLst>
        </xdr:cNvPr>
        <xdr:cNvPicPr>
          <a:picLocks noChangeAspect="1"/>
        </xdr:cNvPicPr>
      </xdr:nvPicPr>
      <xdr:blipFill>
        <a:blip xmlns:r="http://schemas.openxmlformats.org/officeDocument/2006/relationships" r:embed="rId5"/>
        <a:stretch>
          <a:fillRect/>
        </a:stretch>
      </xdr:blipFill>
      <xdr:spPr>
        <a:xfrm>
          <a:off x="4267200" y="4754880"/>
          <a:ext cx="3718560" cy="1662680"/>
        </a:xfrm>
        <a:prstGeom prst="rect">
          <a:avLst/>
        </a:prstGeom>
      </xdr:spPr>
    </xdr:pic>
    <xdr:clientData/>
  </xdr:twoCellAnchor>
  <xdr:twoCellAnchor editAs="oneCell">
    <xdr:from>
      <xdr:col>4</xdr:col>
      <xdr:colOff>266701</xdr:colOff>
      <xdr:row>175</xdr:row>
      <xdr:rowOff>114300</xdr:rowOff>
    </xdr:from>
    <xdr:to>
      <xdr:col>7</xdr:col>
      <xdr:colOff>259081</xdr:colOff>
      <xdr:row>183</xdr:row>
      <xdr:rowOff>177533</xdr:rowOff>
    </xdr:to>
    <xdr:pic>
      <xdr:nvPicPr>
        <xdr:cNvPr id="9" name="Picture 8">
          <a:extLst>
            <a:ext uri="{FF2B5EF4-FFF2-40B4-BE49-F238E27FC236}">
              <a16:creationId xmlns:a16="http://schemas.microsoft.com/office/drawing/2014/main" id="{CD406783-8189-4C08-8F5F-AAB48CBD292A}"/>
            </a:ext>
          </a:extLst>
        </xdr:cNvPr>
        <xdr:cNvPicPr>
          <a:picLocks noChangeAspect="1"/>
        </xdr:cNvPicPr>
      </xdr:nvPicPr>
      <xdr:blipFill>
        <a:blip xmlns:r="http://schemas.openxmlformats.org/officeDocument/2006/relationships" r:embed="rId6"/>
        <a:stretch>
          <a:fillRect/>
        </a:stretch>
      </xdr:blipFill>
      <xdr:spPr>
        <a:xfrm>
          <a:off x="2705101" y="4503420"/>
          <a:ext cx="1821180" cy="1526273"/>
        </a:xfrm>
        <a:prstGeom prst="rect">
          <a:avLst/>
        </a:prstGeom>
      </xdr:spPr>
    </xdr:pic>
    <xdr:clientData/>
  </xdr:twoCellAnchor>
  <xdr:twoCellAnchor editAs="oneCell">
    <xdr:from>
      <xdr:col>1</xdr:col>
      <xdr:colOff>121920</xdr:colOff>
      <xdr:row>175</xdr:row>
      <xdr:rowOff>106680</xdr:rowOff>
    </xdr:from>
    <xdr:to>
      <xdr:col>4</xdr:col>
      <xdr:colOff>160020</xdr:colOff>
      <xdr:row>179</xdr:row>
      <xdr:rowOff>160356</xdr:rowOff>
    </xdr:to>
    <xdr:pic>
      <xdr:nvPicPr>
        <xdr:cNvPr id="10" name="Picture 9">
          <a:extLst>
            <a:ext uri="{FF2B5EF4-FFF2-40B4-BE49-F238E27FC236}">
              <a16:creationId xmlns:a16="http://schemas.microsoft.com/office/drawing/2014/main" id="{4ABA0008-82ED-4B35-82BF-4442959DD4E9}"/>
            </a:ext>
          </a:extLst>
        </xdr:cNvPr>
        <xdr:cNvPicPr>
          <a:picLocks noChangeAspect="1"/>
        </xdr:cNvPicPr>
      </xdr:nvPicPr>
      <xdr:blipFill>
        <a:blip xmlns:r="http://schemas.openxmlformats.org/officeDocument/2006/relationships" r:embed="rId7"/>
        <a:stretch>
          <a:fillRect/>
        </a:stretch>
      </xdr:blipFill>
      <xdr:spPr>
        <a:xfrm>
          <a:off x="731520" y="4495800"/>
          <a:ext cx="1866900" cy="785196"/>
        </a:xfrm>
        <a:prstGeom prst="rect">
          <a:avLst/>
        </a:prstGeom>
      </xdr:spPr>
    </xdr:pic>
    <xdr:clientData/>
  </xdr:twoCellAnchor>
  <xdr:twoCellAnchor editAs="oneCell">
    <xdr:from>
      <xdr:col>1</xdr:col>
      <xdr:colOff>1</xdr:colOff>
      <xdr:row>180</xdr:row>
      <xdr:rowOff>1</xdr:rowOff>
    </xdr:from>
    <xdr:to>
      <xdr:col>4</xdr:col>
      <xdr:colOff>139655</xdr:colOff>
      <xdr:row>185</xdr:row>
      <xdr:rowOff>60961</xdr:rowOff>
    </xdr:to>
    <xdr:pic>
      <xdr:nvPicPr>
        <xdr:cNvPr id="11" name="Picture 10">
          <a:extLst>
            <a:ext uri="{FF2B5EF4-FFF2-40B4-BE49-F238E27FC236}">
              <a16:creationId xmlns:a16="http://schemas.microsoft.com/office/drawing/2014/main" id="{C6F37959-D196-44FE-A29B-511FEF23F990}"/>
            </a:ext>
          </a:extLst>
        </xdr:cNvPr>
        <xdr:cNvPicPr>
          <a:picLocks noChangeAspect="1"/>
        </xdr:cNvPicPr>
      </xdr:nvPicPr>
      <xdr:blipFill>
        <a:blip xmlns:r="http://schemas.openxmlformats.org/officeDocument/2006/relationships" r:embed="rId8"/>
        <a:stretch>
          <a:fillRect/>
        </a:stretch>
      </xdr:blipFill>
      <xdr:spPr>
        <a:xfrm>
          <a:off x="609601" y="5303521"/>
          <a:ext cx="1968454" cy="975360"/>
        </a:xfrm>
        <a:prstGeom prst="rect">
          <a:avLst/>
        </a:prstGeom>
      </xdr:spPr>
    </xdr:pic>
    <xdr:clientData/>
  </xdr:twoCellAnchor>
  <xdr:twoCellAnchor editAs="oneCell">
    <xdr:from>
      <xdr:col>1</xdr:col>
      <xdr:colOff>0</xdr:colOff>
      <xdr:row>162</xdr:row>
      <xdr:rowOff>0</xdr:rowOff>
    </xdr:from>
    <xdr:to>
      <xdr:col>8</xdr:col>
      <xdr:colOff>76200</xdr:colOff>
      <xdr:row>171</xdr:row>
      <xdr:rowOff>150180</xdr:rowOff>
    </xdr:to>
    <xdr:pic>
      <xdr:nvPicPr>
        <xdr:cNvPr id="12" name="Picture 11">
          <a:extLst>
            <a:ext uri="{FF2B5EF4-FFF2-40B4-BE49-F238E27FC236}">
              <a16:creationId xmlns:a16="http://schemas.microsoft.com/office/drawing/2014/main" id="{01560F6A-A9E2-4A41-8154-0C8DA6AD25BD}"/>
            </a:ext>
          </a:extLst>
        </xdr:cNvPr>
        <xdr:cNvPicPr>
          <a:picLocks noChangeAspect="1"/>
        </xdr:cNvPicPr>
      </xdr:nvPicPr>
      <xdr:blipFill>
        <a:blip xmlns:r="http://schemas.openxmlformats.org/officeDocument/2006/relationships" r:embed="rId9"/>
        <a:stretch>
          <a:fillRect/>
        </a:stretch>
      </xdr:blipFill>
      <xdr:spPr>
        <a:xfrm>
          <a:off x="609600" y="4572000"/>
          <a:ext cx="4343400" cy="1796100"/>
        </a:xfrm>
        <a:prstGeom prst="rect">
          <a:avLst/>
        </a:prstGeom>
      </xdr:spPr>
    </xdr:pic>
    <xdr:clientData/>
  </xdr:twoCellAnchor>
  <xdr:twoCellAnchor editAs="oneCell">
    <xdr:from>
      <xdr:col>8</xdr:col>
      <xdr:colOff>160019</xdr:colOff>
      <xdr:row>162</xdr:row>
      <xdr:rowOff>53340</xdr:rowOff>
    </xdr:from>
    <xdr:to>
      <xdr:col>14</xdr:col>
      <xdr:colOff>82928</xdr:colOff>
      <xdr:row>166</xdr:row>
      <xdr:rowOff>60960</xdr:rowOff>
    </xdr:to>
    <xdr:pic>
      <xdr:nvPicPr>
        <xdr:cNvPr id="13" name="Picture 12">
          <a:extLst>
            <a:ext uri="{FF2B5EF4-FFF2-40B4-BE49-F238E27FC236}">
              <a16:creationId xmlns:a16="http://schemas.microsoft.com/office/drawing/2014/main" id="{861D6034-2939-46A1-90B5-707C72CF2D43}"/>
            </a:ext>
          </a:extLst>
        </xdr:cNvPr>
        <xdr:cNvPicPr>
          <a:picLocks noChangeAspect="1"/>
        </xdr:cNvPicPr>
      </xdr:nvPicPr>
      <xdr:blipFill>
        <a:blip xmlns:r="http://schemas.openxmlformats.org/officeDocument/2006/relationships" r:embed="rId10"/>
        <a:stretch>
          <a:fillRect/>
        </a:stretch>
      </xdr:blipFill>
      <xdr:spPr>
        <a:xfrm>
          <a:off x="5036819" y="4625340"/>
          <a:ext cx="3580509" cy="739140"/>
        </a:xfrm>
        <a:prstGeom prst="rect">
          <a:avLst/>
        </a:prstGeom>
      </xdr:spPr>
    </xdr:pic>
    <xdr:clientData/>
  </xdr:twoCellAnchor>
  <xdr:twoCellAnchor editAs="oneCell">
    <xdr:from>
      <xdr:col>8</xdr:col>
      <xdr:colOff>114299</xdr:colOff>
      <xdr:row>166</xdr:row>
      <xdr:rowOff>175259</xdr:rowOff>
    </xdr:from>
    <xdr:to>
      <xdr:col>14</xdr:col>
      <xdr:colOff>144779</xdr:colOff>
      <xdr:row>169</xdr:row>
      <xdr:rowOff>135995</xdr:rowOff>
    </xdr:to>
    <xdr:pic>
      <xdr:nvPicPr>
        <xdr:cNvPr id="14" name="Picture 13">
          <a:extLst>
            <a:ext uri="{FF2B5EF4-FFF2-40B4-BE49-F238E27FC236}">
              <a16:creationId xmlns:a16="http://schemas.microsoft.com/office/drawing/2014/main" id="{11DB37C1-F3AA-4487-8D02-2C514C7A463C}"/>
            </a:ext>
          </a:extLst>
        </xdr:cNvPr>
        <xdr:cNvPicPr>
          <a:picLocks noChangeAspect="1"/>
        </xdr:cNvPicPr>
      </xdr:nvPicPr>
      <xdr:blipFill>
        <a:blip xmlns:r="http://schemas.openxmlformats.org/officeDocument/2006/relationships" r:embed="rId11"/>
        <a:stretch>
          <a:fillRect/>
        </a:stretch>
      </xdr:blipFill>
      <xdr:spPr>
        <a:xfrm>
          <a:off x="4991099" y="5478779"/>
          <a:ext cx="3688080" cy="509376"/>
        </a:xfrm>
        <a:prstGeom prst="rect">
          <a:avLst/>
        </a:prstGeom>
      </xdr:spPr>
    </xdr:pic>
    <xdr:clientData/>
  </xdr:twoCellAnchor>
  <xdr:twoCellAnchor editAs="oneCell">
    <xdr:from>
      <xdr:col>14</xdr:col>
      <xdr:colOff>129539</xdr:colOff>
      <xdr:row>162</xdr:row>
      <xdr:rowOff>83820</xdr:rowOff>
    </xdr:from>
    <xdr:to>
      <xdr:col>21</xdr:col>
      <xdr:colOff>186222</xdr:colOff>
      <xdr:row>170</xdr:row>
      <xdr:rowOff>0</xdr:rowOff>
    </xdr:to>
    <xdr:pic>
      <xdr:nvPicPr>
        <xdr:cNvPr id="15" name="Picture 14">
          <a:extLst>
            <a:ext uri="{FF2B5EF4-FFF2-40B4-BE49-F238E27FC236}">
              <a16:creationId xmlns:a16="http://schemas.microsoft.com/office/drawing/2014/main" id="{408A6901-3F78-4875-A832-B94818E20B82}"/>
            </a:ext>
          </a:extLst>
        </xdr:cNvPr>
        <xdr:cNvPicPr>
          <a:picLocks noChangeAspect="1"/>
        </xdr:cNvPicPr>
      </xdr:nvPicPr>
      <xdr:blipFill>
        <a:blip xmlns:r="http://schemas.openxmlformats.org/officeDocument/2006/relationships" r:embed="rId12"/>
        <a:stretch>
          <a:fillRect/>
        </a:stretch>
      </xdr:blipFill>
      <xdr:spPr>
        <a:xfrm>
          <a:off x="8663939" y="4655820"/>
          <a:ext cx="4323883" cy="1379220"/>
        </a:xfrm>
        <a:prstGeom prst="rect">
          <a:avLst/>
        </a:prstGeom>
      </xdr:spPr>
    </xdr:pic>
    <xdr:clientData/>
  </xdr:twoCellAnchor>
  <xdr:twoCellAnchor editAs="oneCell">
    <xdr:from>
      <xdr:col>4</xdr:col>
      <xdr:colOff>502920</xdr:colOff>
      <xdr:row>143</xdr:row>
      <xdr:rowOff>114300</xdr:rowOff>
    </xdr:from>
    <xdr:to>
      <xdr:col>8</xdr:col>
      <xdr:colOff>281940</xdr:colOff>
      <xdr:row>160</xdr:row>
      <xdr:rowOff>47938</xdr:rowOff>
    </xdr:to>
    <xdr:pic>
      <xdr:nvPicPr>
        <xdr:cNvPr id="8" name="Picture 7">
          <a:extLst>
            <a:ext uri="{FF2B5EF4-FFF2-40B4-BE49-F238E27FC236}">
              <a16:creationId xmlns:a16="http://schemas.microsoft.com/office/drawing/2014/main" id="{949B95EE-3FEA-480A-B46F-31A7ED95F7F4}"/>
            </a:ext>
          </a:extLst>
        </xdr:cNvPr>
        <xdr:cNvPicPr>
          <a:picLocks noChangeAspect="1"/>
        </xdr:cNvPicPr>
      </xdr:nvPicPr>
      <xdr:blipFill>
        <a:blip xmlns:r="http://schemas.openxmlformats.org/officeDocument/2006/relationships" r:embed="rId13"/>
        <a:stretch>
          <a:fillRect/>
        </a:stretch>
      </xdr:blipFill>
      <xdr:spPr>
        <a:xfrm>
          <a:off x="2941320" y="4686300"/>
          <a:ext cx="2217420" cy="3042598"/>
        </a:xfrm>
        <a:prstGeom prst="rect">
          <a:avLst/>
        </a:prstGeom>
      </xdr:spPr>
    </xdr:pic>
    <xdr:clientData/>
  </xdr:twoCellAnchor>
  <xdr:twoCellAnchor editAs="oneCell">
    <xdr:from>
      <xdr:col>1</xdr:col>
      <xdr:colOff>1</xdr:colOff>
      <xdr:row>123</xdr:row>
      <xdr:rowOff>0</xdr:rowOff>
    </xdr:from>
    <xdr:to>
      <xdr:col>3</xdr:col>
      <xdr:colOff>175261</xdr:colOff>
      <xdr:row>134</xdr:row>
      <xdr:rowOff>63920</xdr:rowOff>
    </xdr:to>
    <xdr:pic>
      <xdr:nvPicPr>
        <xdr:cNvPr id="16" name="Picture 15">
          <a:extLst>
            <a:ext uri="{FF2B5EF4-FFF2-40B4-BE49-F238E27FC236}">
              <a16:creationId xmlns:a16="http://schemas.microsoft.com/office/drawing/2014/main" id="{79831A69-02FC-44C6-BFE2-EDE894C98F21}"/>
            </a:ext>
          </a:extLst>
        </xdr:cNvPr>
        <xdr:cNvPicPr>
          <a:picLocks noChangeAspect="1"/>
        </xdr:cNvPicPr>
      </xdr:nvPicPr>
      <xdr:blipFill>
        <a:blip xmlns:r="http://schemas.openxmlformats.org/officeDocument/2006/relationships" r:embed="rId14"/>
        <a:stretch>
          <a:fillRect/>
        </a:stretch>
      </xdr:blipFill>
      <xdr:spPr>
        <a:xfrm>
          <a:off x="609601" y="4572000"/>
          <a:ext cx="1394460" cy="2075600"/>
        </a:xfrm>
        <a:prstGeom prst="rect">
          <a:avLst/>
        </a:prstGeom>
      </xdr:spPr>
    </xdr:pic>
    <xdr:clientData/>
  </xdr:twoCellAnchor>
  <xdr:twoCellAnchor editAs="oneCell">
    <xdr:from>
      <xdr:col>4</xdr:col>
      <xdr:colOff>0</xdr:colOff>
      <xdr:row>123</xdr:row>
      <xdr:rowOff>0</xdr:rowOff>
    </xdr:from>
    <xdr:to>
      <xdr:col>8</xdr:col>
      <xdr:colOff>350520</xdr:colOff>
      <xdr:row>142</xdr:row>
      <xdr:rowOff>53651</xdr:rowOff>
    </xdr:to>
    <xdr:pic>
      <xdr:nvPicPr>
        <xdr:cNvPr id="18" name="Picture 17">
          <a:extLst>
            <a:ext uri="{FF2B5EF4-FFF2-40B4-BE49-F238E27FC236}">
              <a16:creationId xmlns:a16="http://schemas.microsoft.com/office/drawing/2014/main" id="{73D727C4-A089-4E23-9DDD-0C565871EF10}"/>
            </a:ext>
          </a:extLst>
        </xdr:cNvPr>
        <xdr:cNvPicPr>
          <a:picLocks noChangeAspect="1"/>
        </xdr:cNvPicPr>
      </xdr:nvPicPr>
      <xdr:blipFill>
        <a:blip xmlns:r="http://schemas.openxmlformats.org/officeDocument/2006/relationships" r:embed="rId15"/>
        <a:stretch>
          <a:fillRect/>
        </a:stretch>
      </xdr:blipFill>
      <xdr:spPr>
        <a:xfrm>
          <a:off x="2438400" y="4572000"/>
          <a:ext cx="2788920" cy="3528371"/>
        </a:xfrm>
        <a:prstGeom prst="rect">
          <a:avLst/>
        </a:prstGeom>
      </xdr:spPr>
    </xdr:pic>
    <xdr:clientData/>
  </xdr:twoCellAnchor>
  <xdr:twoCellAnchor editAs="oneCell">
    <xdr:from>
      <xdr:col>1</xdr:col>
      <xdr:colOff>1</xdr:colOff>
      <xdr:row>111</xdr:row>
      <xdr:rowOff>0</xdr:rowOff>
    </xdr:from>
    <xdr:to>
      <xdr:col>6</xdr:col>
      <xdr:colOff>518161</xdr:colOff>
      <xdr:row>122</xdr:row>
      <xdr:rowOff>86700</xdr:rowOff>
    </xdr:to>
    <xdr:pic>
      <xdr:nvPicPr>
        <xdr:cNvPr id="6" name="Picture 5">
          <a:extLst>
            <a:ext uri="{FF2B5EF4-FFF2-40B4-BE49-F238E27FC236}">
              <a16:creationId xmlns:a16="http://schemas.microsoft.com/office/drawing/2014/main" id="{1099BA11-C353-410C-95A0-062AFAC6E0D1}"/>
            </a:ext>
          </a:extLst>
        </xdr:cNvPr>
        <xdr:cNvPicPr>
          <a:picLocks noChangeAspect="1"/>
        </xdr:cNvPicPr>
      </xdr:nvPicPr>
      <xdr:blipFill>
        <a:blip xmlns:r="http://schemas.openxmlformats.org/officeDocument/2006/relationships" r:embed="rId16"/>
        <a:stretch>
          <a:fillRect/>
        </a:stretch>
      </xdr:blipFill>
      <xdr:spPr>
        <a:xfrm>
          <a:off x="609601" y="4389120"/>
          <a:ext cx="3566160" cy="2098380"/>
        </a:xfrm>
        <a:prstGeom prst="rect">
          <a:avLst/>
        </a:prstGeom>
      </xdr:spPr>
    </xdr:pic>
    <xdr:clientData/>
  </xdr:twoCellAnchor>
  <xdr:twoCellAnchor editAs="oneCell">
    <xdr:from>
      <xdr:col>6</xdr:col>
      <xdr:colOff>579120</xdr:colOff>
      <xdr:row>110</xdr:row>
      <xdr:rowOff>99060</xdr:rowOff>
    </xdr:from>
    <xdr:to>
      <xdr:col>12</xdr:col>
      <xdr:colOff>99060</xdr:colOff>
      <xdr:row>124</xdr:row>
      <xdr:rowOff>135541</xdr:rowOff>
    </xdr:to>
    <xdr:pic>
      <xdr:nvPicPr>
        <xdr:cNvPr id="17" name="Picture 16">
          <a:extLst>
            <a:ext uri="{FF2B5EF4-FFF2-40B4-BE49-F238E27FC236}">
              <a16:creationId xmlns:a16="http://schemas.microsoft.com/office/drawing/2014/main" id="{A306F38B-BABE-4A0F-8539-19E45CE99417}"/>
            </a:ext>
          </a:extLst>
        </xdr:cNvPr>
        <xdr:cNvPicPr>
          <a:picLocks noChangeAspect="1"/>
        </xdr:cNvPicPr>
      </xdr:nvPicPr>
      <xdr:blipFill>
        <a:blip xmlns:r="http://schemas.openxmlformats.org/officeDocument/2006/relationships" r:embed="rId17"/>
        <a:stretch>
          <a:fillRect/>
        </a:stretch>
      </xdr:blipFill>
      <xdr:spPr>
        <a:xfrm>
          <a:off x="4236720" y="4305300"/>
          <a:ext cx="3177540" cy="2596801"/>
        </a:xfrm>
        <a:prstGeom prst="rect">
          <a:avLst/>
        </a:prstGeom>
      </xdr:spPr>
    </xdr:pic>
    <xdr:clientData/>
  </xdr:twoCellAnchor>
  <xdr:twoCellAnchor editAs="oneCell">
    <xdr:from>
      <xdr:col>1</xdr:col>
      <xdr:colOff>0</xdr:colOff>
      <xdr:row>79</xdr:row>
      <xdr:rowOff>0</xdr:rowOff>
    </xdr:from>
    <xdr:to>
      <xdr:col>8</xdr:col>
      <xdr:colOff>166714</xdr:colOff>
      <xdr:row>86</xdr:row>
      <xdr:rowOff>144780</xdr:rowOff>
    </xdr:to>
    <xdr:pic>
      <xdr:nvPicPr>
        <xdr:cNvPr id="20" name="Picture 19">
          <a:extLst>
            <a:ext uri="{FF2B5EF4-FFF2-40B4-BE49-F238E27FC236}">
              <a16:creationId xmlns:a16="http://schemas.microsoft.com/office/drawing/2014/main" id="{99277E06-BA79-409B-9CAA-006B63A08058}"/>
            </a:ext>
          </a:extLst>
        </xdr:cNvPr>
        <xdr:cNvPicPr>
          <a:picLocks noChangeAspect="1"/>
        </xdr:cNvPicPr>
      </xdr:nvPicPr>
      <xdr:blipFill>
        <a:blip xmlns:r="http://schemas.openxmlformats.org/officeDocument/2006/relationships" r:embed="rId18"/>
        <a:stretch>
          <a:fillRect/>
        </a:stretch>
      </xdr:blipFill>
      <xdr:spPr>
        <a:xfrm>
          <a:off x="609600" y="365760"/>
          <a:ext cx="4433914" cy="1424940"/>
        </a:xfrm>
        <a:prstGeom prst="rect">
          <a:avLst/>
        </a:prstGeom>
      </xdr:spPr>
    </xdr:pic>
    <xdr:clientData/>
  </xdr:twoCellAnchor>
  <xdr:twoCellAnchor editAs="oneCell">
    <xdr:from>
      <xdr:col>8</xdr:col>
      <xdr:colOff>0</xdr:colOff>
      <xdr:row>79</xdr:row>
      <xdr:rowOff>0</xdr:rowOff>
    </xdr:from>
    <xdr:to>
      <xdr:col>14</xdr:col>
      <xdr:colOff>449580</xdr:colOff>
      <xdr:row>89</xdr:row>
      <xdr:rowOff>130009</xdr:rowOff>
    </xdr:to>
    <xdr:pic>
      <xdr:nvPicPr>
        <xdr:cNvPr id="22" name="Picture 21">
          <a:extLst>
            <a:ext uri="{FF2B5EF4-FFF2-40B4-BE49-F238E27FC236}">
              <a16:creationId xmlns:a16="http://schemas.microsoft.com/office/drawing/2014/main" id="{375FF4F2-7E5C-4A90-A022-8E1D0958B8DC}"/>
            </a:ext>
          </a:extLst>
        </xdr:cNvPr>
        <xdr:cNvPicPr>
          <a:picLocks noChangeAspect="1"/>
        </xdr:cNvPicPr>
      </xdr:nvPicPr>
      <xdr:blipFill>
        <a:blip xmlns:r="http://schemas.openxmlformats.org/officeDocument/2006/relationships" r:embed="rId19"/>
        <a:stretch>
          <a:fillRect/>
        </a:stretch>
      </xdr:blipFill>
      <xdr:spPr>
        <a:xfrm>
          <a:off x="4876800" y="365760"/>
          <a:ext cx="4107180" cy="1958809"/>
        </a:xfrm>
        <a:prstGeom prst="rect">
          <a:avLst/>
        </a:prstGeom>
      </xdr:spPr>
    </xdr:pic>
    <xdr:clientData/>
  </xdr:twoCellAnchor>
  <xdr:twoCellAnchor editAs="oneCell">
    <xdr:from>
      <xdr:col>15</xdr:col>
      <xdr:colOff>1</xdr:colOff>
      <xdr:row>79</xdr:row>
      <xdr:rowOff>0</xdr:rowOff>
    </xdr:from>
    <xdr:to>
      <xdr:col>18</xdr:col>
      <xdr:colOff>381000</xdr:colOff>
      <xdr:row>93</xdr:row>
      <xdr:rowOff>155959</xdr:rowOff>
    </xdr:to>
    <xdr:pic>
      <xdr:nvPicPr>
        <xdr:cNvPr id="23" name="Picture 22">
          <a:extLst>
            <a:ext uri="{FF2B5EF4-FFF2-40B4-BE49-F238E27FC236}">
              <a16:creationId xmlns:a16="http://schemas.microsoft.com/office/drawing/2014/main" id="{44AC18F2-6912-4631-8833-33750AF64F30}"/>
            </a:ext>
          </a:extLst>
        </xdr:cNvPr>
        <xdr:cNvPicPr>
          <a:picLocks noChangeAspect="1"/>
        </xdr:cNvPicPr>
      </xdr:nvPicPr>
      <xdr:blipFill>
        <a:blip xmlns:r="http://schemas.openxmlformats.org/officeDocument/2006/relationships" r:embed="rId20"/>
        <a:stretch>
          <a:fillRect/>
        </a:stretch>
      </xdr:blipFill>
      <xdr:spPr>
        <a:xfrm>
          <a:off x="9144001" y="365760"/>
          <a:ext cx="2209799" cy="2716279"/>
        </a:xfrm>
        <a:prstGeom prst="rect">
          <a:avLst/>
        </a:prstGeom>
      </xdr:spPr>
    </xdr:pic>
    <xdr:clientData/>
  </xdr:twoCellAnchor>
  <xdr:twoCellAnchor editAs="oneCell">
    <xdr:from>
      <xdr:col>19</xdr:col>
      <xdr:colOff>1</xdr:colOff>
      <xdr:row>78</xdr:row>
      <xdr:rowOff>0</xdr:rowOff>
    </xdr:from>
    <xdr:to>
      <xdr:col>25</xdr:col>
      <xdr:colOff>419101</xdr:colOff>
      <xdr:row>87</xdr:row>
      <xdr:rowOff>181117</xdr:rowOff>
    </xdr:to>
    <xdr:pic>
      <xdr:nvPicPr>
        <xdr:cNvPr id="24" name="Picture 23">
          <a:extLst>
            <a:ext uri="{FF2B5EF4-FFF2-40B4-BE49-F238E27FC236}">
              <a16:creationId xmlns:a16="http://schemas.microsoft.com/office/drawing/2014/main" id="{D12FF318-00D9-4F4F-9180-F8D6F954F5F7}"/>
            </a:ext>
          </a:extLst>
        </xdr:cNvPr>
        <xdr:cNvPicPr>
          <a:picLocks noChangeAspect="1"/>
        </xdr:cNvPicPr>
      </xdr:nvPicPr>
      <xdr:blipFill>
        <a:blip xmlns:r="http://schemas.openxmlformats.org/officeDocument/2006/relationships" r:embed="rId21"/>
        <a:stretch>
          <a:fillRect/>
        </a:stretch>
      </xdr:blipFill>
      <xdr:spPr>
        <a:xfrm>
          <a:off x="11582401" y="182880"/>
          <a:ext cx="4076700" cy="1827037"/>
        </a:xfrm>
        <a:prstGeom prst="rect">
          <a:avLst/>
        </a:prstGeom>
      </xdr:spPr>
    </xdr:pic>
    <xdr:clientData/>
  </xdr:twoCellAnchor>
  <xdr:twoCellAnchor editAs="oneCell">
    <xdr:from>
      <xdr:col>1</xdr:col>
      <xdr:colOff>1</xdr:colOff>
      <xdr:row>64</xdr:row>
      <xdr:rowOff>1</xdr:rowOff>
    </xdr:from>
    <xdr:to>
      <xdr:col>7</xdr:col>
      <xdr:colOff>243841</xdr:colOff>
      <xdr:row>77</xdr:row>
      <xdr:rowOff>31683</xdr:rowOff>
    </xdr:to>
    <xdr:pic>
      <xdr:nvPicPr>
        <xdr:cNvPr id="19" name="Picture 18">
          <a:extLst>
            <a:ext uri="{FF2B5EF4-FFF2-40B4-BE49-F238E27FC236}">
              <a16:creationId xmlns:a16="http://schemas.microsoft.com/office/drawing/2014/main" id="{C8939189-D786-4D7D-BB6A-8EAE93A24DDC}"/>
            </a:ext>
          </a:extLst>
        </xdr:cNvPr>
        <xdr:cNvPicPr>
          <a:picLocks noChangeAspect="1"/>
        </xdr:cNvPicPr>
      </xdr:nvPicPr>
      <xdr:blipFill>
        <a:blip xmlns:r="http://schemas.openxmlformats.org/officeDocument/2006/relationships" r:embed="rId22"/>
        <a:stretch>
          <a:fillRect/>
        </a:stretch>
      </xdr:blipFill>
      <xdr:spPr>
        <a:xfrm>
          <a:off x="609601" y="548641"/>
          <a:ext cx="3901440" cy="2409122"/>
        </a:xfrm>
        <a:prstGeom prst="rect">
          <a:avLst/>
        </a:prstGeom>
      </xdr:spPr>
    </xdr:pic>
    <xdr:clientData/>
  </xdr:twoCellAnchor>
  <xdr:twoCellAnchor editAs="oneCell">
    <xdr:from>
      <xdr:col>8</xdr:col>
      <xdr:colOff>0</xdr:colOff>
      <xdr:row>63</xdr:row>
      <xdr:rowOff>0</xdr:rowOff>
    </xdr:from>
    <xdr:to>
      <xdr:col>11</xdr:col>
      <xdr:colOff>213360</xdr:colOff>
      <xdr:row>77</xdr:row>
      <xdr:rowOff>83253</xdr:rowOff>
    </xdr:to>
    <xdr:pic>
      <xdr:nvPicPr>
        <xdr:cNvPr id="21" name="Picture 20">
          <a:extLst>
            <a:ext uri="{FF2B5EF4-FFF2-40B4-BE49-F238E27FC236}">
              <a16:creationId xmlns:a16="http://schemas.microsoft.com/office/drawing/2014/main" id="{158E965A-F0FC-495A-B74C-53BEAFD84363}"/>
            </a:ext>
          </a:extLst>
        </xdr:cNvPr>
        <xdr:cNvPicPr>
          <a:picLocks noChangeAspect="1"/>
        </xdr:cNvPicPr>
      </xdr:nvPicPr>
      <xdr:blipFill>
        <a:blip xmlns:r="http://schemas.openxmlformats.org/officeDocument/2006/relationships" r:embed="rId23"/>
        <a:stretch>
          <a:fillRect/>
        </a:stretch>
      </xdr:blipFill>
      <xdr:spPr>
        <a:xfrm>
          <a:off x="4876800" y="365760"/>
          <a:ext cx="2042160" cy="2643573"/>
        </a:xfrm>
        <a:prstGeom prst="rect">
          <a:avLst/>
        </a:prstGeom>
      </xdr:spPr>
    </xdr:pic>
    <xdr:clientData/>
  </xdr:twoCellAnchor>
  <xdr:twoCellAnchor editAs="oneCell">
    <xdr:from>
      <xdr:col>1</xdr:col>
      <xdr:colOff>1</xdr:colOff>
      <xdr:row>49</xdr:row>
      <xdr:rowOff>1</xdr:rowOff>
    </xdr:from>
    <xdr:to>
      <xdr:col>6</xdr:col>
      <xdr:colOff>601981</xdr:colOff>
      <xdr:row>62</xdr:row>
      <xdr:rowOff>55881</xdr:rowOff>
    </xdr:to>
    <xdr:pic>
      <xdr:nvPicPr>
        <xdr:cNvPr id="25" name="Picture 24">
          <a:extLst>
            <a:ext uri="{FF2B5EF4-FFF2-40B4-BE49-F238E27FC236}">
              <a16:creationId xmlns:a16="http://schemas.microsoft.com/office/drawing/2014/main" id="{649DADB3-B998-48CB-8C70-5D1C2A07B66D}"/>
            </a:ext>
          </a:extLst>
        </xdr:cNvPr>
        <xdr:cNvPicPr>
          <a:picLocks noChangeAspect="1"/>
        </xdr:cNvPicPr>
      </xdr:nvPicPr>
      <xdr:blipFill>
        <a:blip xmlns:r="http://schemas.openxmlformats.org/officeDocument/2006/relationships" r:embed="rId24"/>
        <a:stretch>
          <a:fillRect/>
        </a:stretch>
      </xdr:blipFill>
      <xdr:spPr>
        <a:xfrm>
          <a:off x="609601" y="548641"/>
          <a:ext cx="3649980" cy="2433320"/>
        </a:xfrm>
        <a:prstGeom prst="rect">
          <a:avLst/>
        </a:prstGeom>
      </xdr:spPr>
    </xdr:pic>
    <xdr:clientData/>
  </xdr:twoCellAnchor>
  <xdr:twoCellAnchor editAs="oneCell">
    <xdr:from>
      <xdr:col>7</xdr:col>
      <xdr:colOff>1</xdr:colOff>
      <xdr:row>48</xdr:row>
      <xdr:rowOff>0</xdr:rowOff>
    </xdr:from>
    <xdr:to>
      <xdr:col>10</xdr:col>
      <xdr:colOff>335280</xdr:colOff>
      <xdr:row>62</xdr:row>
      <xdr:rowOff>93882</xdr:rowOff>
    </xdr:to>
    <xdr:pic>
      <xdr:nvPicPr>
        <xdr:cNvPr id="26" name="Picture 25">
          <a:extLst>
            <a:ext uri="{FF2B5EF4-FFF2-40B4-BE49-F238E27FC236}">
              <a16:creationId xmlns:a16="http://schemas.microsoft.com/office/drawing/2014/main" id="{CCA7C345-DAF8-4264-B892-755D1236469E}"/>
            </a:ext>
          </a:extLst>
        </xdr:cNvPr>
        <xdr:cNvPicPr>
          <a:picLocks noChangeAspect="1"/>
        </xdr:cNvPicPr>
      </xdr:nvPicPr>
      <xdr:blipFill>
        <a:blip xmlns:r="http://schemas.openxmlformats.org/officeDocument/2006/relationships" r:embed="rId25"/>
        <a:stretch>
          <a:fillRect/>
        </a:stretch>
      </xdr:blipFill>
      <xdr:spPr>
        <a:xfrm>
          <a:off x="4267201" y="365760"/>
          <a:ext cx="2164079" cy="2654202"/>
        </a:xfrm>
        <a:prstGeom prst="rect">
          <a:avLst/>
        </a:prstGeom>
      </xdr:spPr>
    </xdr:pic>
    <xdr:clientData/>
  </xdr:twoCellAnchor>
  <xdr:twoCellAnchor editAs="oneCell">
    <xdr:from>
      <xdr:col>11</xdr:col>
      <xdr:colOff>0</xdr:colOff>
      <xdr:row>48</xdr:row>
      <xdr:rowOff>0</xdr:rowOff>
    </xdr:from>
    <xdr:to>
      <xdr:col>15</xdr:col>
      <xdr:colOff>17212</xdr:colOff>
      <xdr:row>54</xdr:row>
      <xdr:rowOff>76199</xdr:rowOff>
    </xdr:to>
    <xdr:pic>
      <xdr:nvPicPr>
        <xdr:cNvPr id="28" name="Picture 27">
          <a:extLst>
            <a:ext uri="{FF2B5EF4-FFF2-40B4-BE49-F238E27FC236}">
              <a16:creationId xmlns:a16="http://schemas.microsoft.com/office/drawing/2014/main" id="{A9AE457C-2CB0-4D9A-8DD4-45F6A78BAA9D}"/>
            </a:ext>
          </a:extLst>
        </xdr:cNvPr>
        <xdr:cNvPicPr>
          <a:picLocks noChangeAspect="1"/>
        </xdr:cNvPicPr>
      </xdr:nvPicPr>
      <xdr:blipFill>
        <a:blip xmlns:r="http://schemas.openxmlformats.org/officeDocument/2006/relationships" r:embed="rId26"/>
        <a:stretch>
          <a:fillRect/>
        </a:stretch>
      </xdr:blipFill>
      <xdr:spPr>
        <a:xfrm>
          <a:off x="6705600" y="365760"/>
          <a:ext cx="2455612" cy="1173479"/>
        </a:xfrm>
        <a:prstGeom prst="rect">
          <a:avLst/>
        </a:prstGeom>
      </xdr:spPr>
    </xdr:pic>
    <xdr:clientData/>
  </xdr:twoCellAnchor>
  <xdr:twoCellAnchor editAs="oneCell">
    <xdr:from>
      <xdr:col>1</xdr:col>
      <xdr:colOff>1</xdr:colOff>
      <xdr:row>34</xdr:row>
      <xdr:rowOff>1</xdr:rowOff>
    </xdr:from>
    <xdr:to>
      <xdr:col>7</xdr:col>
      <xdr:colOff>228601</xdr:colOff>
      <xdr:row>46</xdr:row>
      <xdr:rowOff>18509</xdr:rowOff>
    </xdr:to>
    <xdr:pic>
      <xdr:nvPicPr>
        <xdr:cNvPr id="29" name="Picture 28">
          <a:extLst>
            <a:ext uri="{FF2B5EF4-FFF2-40B4-BE49-F238E27FC236}">
              <a16:creationId xmlns:a16="http://schemas.microsoft.com/office/drawing/2014/main" id="{F419BB0B-3CB4-4143-8961-B7C1D8B5922E}"/>
            </a:ext>
          </a:extLst>
        </xdr:cNvPr>
        <xdr:cNvPicPr>
          <a:picLocks noChangeAspect="1"/>
        </xdr:cNvPicPr>
      </xdr:nvPicPr>
      <xdr:blipFill>
        <a:blip xmlns:r="http://schemas.openxmlformats.org/officeDocument/2006/relationships" r:embed="rId27"/>
        <a:stretch>
          <a:fillRect/>
        </a:stretch>
      </xdr:blipFill>
      <xdr:spPr>
        <a:xfrm>
          <a:off x="609601" y="548641"/>
          <a:ext cx="3886200" cy="2213068"/>
        </a:xfrm>
        <a:prstGeom prst="rect">
          <a:avLst/>
        </a:prstGeom>
      </xdr:spPr>
    </xdr:pic>
    <xdr:clientData/>
  </xdr:twoCellAnchor>
  <xdr:twoCellAnchor editAs="oneCell">
    <xdr:from>
      <xdr:col>1</xdr:col>
      <xdr:colOff>1</xdr:colOff>
      <xdr:row>19</xdr:row>
      <xdr:rowOff>1</xdr:rowOff>
    </xdr:from>
    <xdr:to>
      <xdr:col>6</xdr:col>
      <xdr:colOff>228601</xdr:colOff>
      <xdr:row>28</xdr:row>
      <xdr:rowOff>40153</xdr:rowOff>
    </xdr:to>
    <xdr:pic>
      <xdr:nvPicPr>
        <xdr:cNvPr id="30" name="Picture 29">
          <a:extLst>
            <a:ext uri="{FF2B5EF4-FFF2-40B4-BE49-F238E27FC236}">
              <a16:creationId xmlns:a16="http://schemas.microsoft.com/office/drawing/2014/main" id="{D2C1FA6A-7518-416F-B6D5-0698B3A3D3EF}"/>
            </a:ext>
          </a:extLst>
        </xdr:cNvPr>
        <xdr:cNvPicPr>
          <a:picLocks noChangeAspect="1"/>
        </xdr:cNvPicPr>
      </xdr:nvPicPr>
      <xdr:blipFill>
        <a:blip xmlns:r="http://schemas.openxmlformats.org/officeDocument/2006/relationships" r:embed="rId28"/>
        <a:stretch>
          <a:fillRect/>
        </a:stretch>
      </xdr:blipFill>
      <xdr:spPr>
        <a:xfrm>
          <a:off x="609601" y="365761"/>
          <a:ext cx="3276600" cy="1686072"/>
        </a:xfrm>
        <a:prstGeom prst="rect">
          <a:avLst/>
        </a:prstGeom>
      </xdr:spPr>
    </xdr:pic>
    <xdr:clientData/>
  </xdr:twoCellAnchor>
  <xdr:twoCellAnchor editAs="oneCell">
    <xdr:from>
      <xdr:col>7</xdr:col>
      <xdr:colOff>0</xdr:colOff>
      <xdr:row>19</xdr:row>
      <xdr:rowOff>0</xdr:rowOff>
    </xdr:from>
    <xdr:to>
      <xdr:col>11</xdr:col>
      <xdr:colOff>365760</xdr:colOff>
      <xdr:row>26</xdr:row>
      <xdr:rowOff>178003</xdr:rowOff>
    </xdr:to>
    <xdr:pic>
      <xdr:nvPicPr>
        <xdr:cNvPr id="32" name="Picture 31">
          <a:extLst>
            <a:ext uri="{FF2B5EF4-FFF2-40B4-BE49-F238E27FC236}">
              <a16:creationId xmlns:a16="http://schemas.microsoft.com/office/drawing/2014/main" id="{246DA71D-7E5F-4F8C-9F22-AAB52EB9C258}"/>
            </a:ext>
          </a:extLst>
        </xdr:cNvPr>
        <xdr:cNvPicPr>
          <a:picLocks noChangeAspect="1"/>
        </xdr:cNvPicPr>
      </xdr:nvPicPr>
      <xdr:blipFill>
        <a:blip xmlns:r="http://schemas.openxmlformats.org/officeDocument/2006/relationships" r:embed="rId29"/>
        <a:stretch>
          <a:fillRect/>
        </a:stretch>
      </xdr:blipFill>
      <xdr:spPr>
        <a:xfrm>
          <a:off x="4267200" y="365760"/>
          <a:ext cx="2804160" cy="1458163"/>
        </a:xfrm>
        <a:prstGeom prst="rect">
          <a:avLst/>
        </a:prstGeom>
      </xdr:spPr>
    </xdr:pic>
    <xdr:clientData/>
  </xdr:twoCellAnchor>
  <xdr:twoCellAnchor editAs="oneCell">
    <xdr:from>
      <xdr:col>1</xdr:col>
      <xdr:colOff>0</xdr:colOff>
      <xdr:row>2</xdr:row>
      <xdr:rowOff>1</xdr:rowOff>
    </xdr:from>
    <xdr:to>
      <xdr:col>4</xdr:col>
      <xdr:colOff>381000</xdr:colOff>
      <xdr:row>18</xdr:row>
      <xdr:rowOff>6553</xdr:rowOff>
    </xdr:to>
    <xdr:pic>
      <xdr:nvPicPr>
        <xdr:cNvPr id="27" name="Picture 26">
          <a:extLst>
            <a:ext uri="{FF2B5EF4-FFF2-40B4-BE49-F238E27FC236}">
              <a16:creationId xmlns:a16="http://schemas.microsoft.com/office/drawing/2014/main" id="{C0BD776F-CD34-4AB9-85D7-A41BEE2620EE}"/>
            </a:ext>
          </a:extLst>
        </xdr:cNvPr>
        <xdr:cNvPicPr>
          <a:picLocks noChangeAspect="1"/>
        </xdr:cNvPicPr>
      </xdr:nvPicPr>
      <xdr:blipFill>
        <a:blip xmlns:r="http://schemas.openxmlformats.org/officeDocument/2006/relationships" r:embed="rId30"/>
        <a:stretch>
          <a:fillRect/>
        </a:stretch>
      </xdr:blipFill>
      <xdr:spPr>
        <a:xfrm>
          <a:off x="609600" y="365761"/>
          <a:ext cx="2209800" cy="2932632"/>
        </a:xfrm>
        <a:prstGeom prst="rect">
          <a:avLst/>
        </a:prstGeom>
      </xdr:spPr>
    </xdr:pic>
    <xdr:clientData/>
  </xdr:twoCellAnchor>
  <xdr:twoCellAnchor editAs="oneCell">
    <xdr:from>
      <xdr:col>8</xdr:col>
      <xdr:colOff>396240</xdr:colOff>
      <xdr:row>2</xdr:row>
      <xdr:rowOff>22861</xdr:rowOff>
    </xdr:from>
    <xdr:to>
      <xdr:col>12</xdr:col>
      <xdr:colOff>381000</xdr:colOff>
      <xdr:row>16</xdr:row>
      <xdr:rowOff>58784</xdr:rowOff>
    </xdr:to>
    <xdr:pic>
      <xdr:nvPicPr>
        <xdr:cNvPr id="31" name="Picture 30">
          <a:extLst>
            <a:ext uri="{FF2B5EF4-FFF2-40B4-BE49-F238E27FC236}">
              <a16:creationId xmlns:a16="http://schemas.microsoft.com/office/drawing/2014/main" id="{C6299FC6-D544-4F48-961D-95E7B74FC4F0}"/>
            </a:ext>
          </a:extLst>
        </xdr:cNvPr>
        <xdr:cNvPicPr>
          <a:picLocks noChangeAspect="1"/>
        </xdr:cNvPicPr>
      </xdr:nvPicPr>
      <xdr:blipFill>
        <a:blip xmlns:r="http://schemas.openxmlformats.org/officeDocument/2006/relationships" r:embed="rId31"/>
        <a:stretch>
          <a:fillRect/>
        </a:stretch>
      </xdr:blipFill>
      <xdr:spPr>
        <a:xfrm>
          <a:off x="5273040" y="388621"/>
          <a:ext cx="2423160" cy="2596243"/>
        </a:xfrm>
        <a:prstGeom prst="rect">
          <a:avLst/>
        </a:prstGeom>
      </xdr:spPr>
    </xdr:pic>
    <xdr:clientData/>
  </xdr:twoCellAnchor>
  <xdr:twoCellAnchor editAs="oneCell">
    <xdr:from>
      <xdr:col>4</xdr:col>
      <xdr:colOff>502920</xdr:colOff>
      <xdr:row>2</xdr:row>
      <xdr:rowOff>60961</xdr:rowOff>
    </xdr:from>
    <xdr:to>
      <xdr:col>8</xdr:col>
      <xdr:colOff>213360</xdr:colOff>
      <xdr:row>7</xdr:row>
      <xdr:rowOff>95941</xdr:rowOff>
    </xdr:to>
    <xdr:pic>
      <xdr:nvPicPr>
        <xdr:cNvPr id="33" name="Picture 32">
          <a:extLst>
            <a:ext uri="{FF2B5EF4-FFF2-40B4-BE49-F238E27FC236}">
              <a16:creationId xmlns:a16="http://schemas.microsoft.com/office/drawing/2014/main" id="{D7EA375E-3FD2-40C9-B5D6-A1ACD1979100}"/>
            </a:ext>
          </a:extLst>
        </xdr:cNvPr>
        <xdr:cNvPicPr>
          <a:picLocks noChangeAspect="1"/>
        </xdr:cNvPicPr>
      </xdr:nvPicPr>
      <xdr:blipFill>
        <a:blip xmlns:r="http://schemas.openxmlformats.org/officeDocument/2006/relationships" r:embed="rId32"/>
        <a:stretch>
          <a:fillRect/>
        </a:stretch>
      </xdr:blipFill>
      <xdr:spPr>
        <a:xfrm>
          <a:off x="2941320" y="426721"/>
          <a:ext cx="2148840" cy="94938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194</xdr:row>
      <xdr:rowOff>1</xdr:rowOff>
    </xdr:from>
    <xdr:to>
      <xdr:col>4</xdr:col>
      <xdr:colOff>411480</xdr:colOff>
      <xdr:row>201</xdr:row>
      <xdr:rowOff>72351</xdr:rowOff>
    </xdr:to>
    <xdr:pic>
      <xdr:nvPicPr>
        <xdr:cNvPr id="2" name="Picture 1">
          <a:extLst>
            <a:ext uri="{FF2B5EF4-FFF2-40B4-BE49-F238E27FC236}">
              <a16:creationId xmlns:a16="http://schemas.microsoft.com/office/drawing/2014/main" id="{AEBD8329-5037-4A36-9E6E-34975AE502FE}"/>
            </a:ext>
          </a:extLst>
        </xdr:cNvPr>
        <xdr:cNvPicPr>
          <a:picLocks noChangeAspect="1"/>
        </xdr:cNvPicPr>
      </xdr:nvPicPr>
      <xdr:blipFill>
        <a:blip xmlns:r="http://schemas.openxmlformats.org/officeDocument/2006/relationships" r:embed="rId1"/>
        <a:stretch>
          <a:fillRect/>
        </a:stretch>
      </xdr:blipFill>
      <xdr:spPr>
        <a:xfrm>
          <a:off x="609600" y="1280161"/>
          <a:ext cx="2240280" cy="1352510"/>
        </a:xfrm>
        <a:prstGeom prst="rect">
          <a:avLst/>
        </a:prstGeom>
      </xdr:spPr>
    </xdr:pic>
    <xdr:clientData/>
  </xdr:twoCellAnchor>
  <xdr:twoCellAnchor editAs="oneCell">
    <xdr:from>
      <xdr:col>5</xdr:col>
      <xdr:colOff>0</xdr:colOff>
      <xdr:row>194</xdr:row>
      <xdr:rowOff>0</xdr:rowOff>
    </xdr:from>
    <xdr:to>
      <xdr:col>9</xdr:col>
      <xdr:colOff>145411</xdr:colOff>
      <xdr:row>200</xdr:row>
      <xdr:rowOff>99060</xdr:rowOff>
    </xdr:to>
    <xdr:pic>
      <xdr:nvPicPr>
        <xdr:cNvPr id="3" name="Picture 2">
          <a:extLst>
            <a:ext uri="{FF2B5EF4-FFF2-40B4-BE49-F238E27FC236}">
              <a16:creationId xmlns:a16="http://schemas.microsoft.com/office/drawing/2014/main" id="{BE7D8785-22A5-4F0B-96D0-2514AAFDA4C5}"/>
            </a:ext>
          </a:extLst>
        </xdr:cNvPr>
        <xdr:cNvPicPr>
          <a:picLocks noChangeAspect="1"/>
        </xdr:cNvPicPr>
      </xdr:nvPicPr>
      <xdr:blipFill>
        <a:blip xmlns:r="http://schemas.openxmlformats.org/officeDocument/2006/relationships" r:embed="rId2"/>
        <a:stretch>
          <a:fillRect/>
        </a:stretch>
      </xdr:blipFill>
      <xdr:spPr>
        <a:xfrm>
          <a:off x="3048000" y="1280160"/>
          <a:ext cx="2583811" cy="1196340"/>
        </a:xfrm>
        <a:prstGeom prst="rect">
          <a:avLst/>
        </a:prstGeom>
      </xdr:spPr>
    </xdr:pic>
    <xdr:clientData/>
  </xdr:twoCellAnchor>
  <xdr:twoCellAnchor editAs="oneCell">
    <xdr:from>
      <xdr:col>1</xdr:col>
      <xdr:colOff>0</xdr:colOff>
      <xdr:row>181</xdr:row>
      <xdr:rowOff>0</xdr:rowOff>
    </xdr:from>
    <xdr:to>
      <xdr:col>4</xdr:col>
      <xdr:colOff>38100</xdr:colOff>
      <xdr:row>185</xdr:row>
      <xdr:rowOff>53676</xdr:rowOff>
    </xdr:to>
    <xdr:pic>
      <xdr:nvPicPr>
        <xdr:cNvPr id="4" name="Picture 3">
          <a:extLst>
            <a:ext uri="{FF2B5EF4-FFF2-40B4-BE49-F238E27FC236}">
              <a16:creationId xmlns:a16="http://schemas.microsoft.com/office/drawing/2014/main" id="{E48B6C98-DC37-4C49-BDBE-D84E31D8DB87}"/>
            </a:ext>
          </a:extLst>
        </xdr:cNvPr>
        <xdr:cNvPicPr>
          <a:picLocks noChangeAspect="1"/>
        </xdr:cNvPicPr>
      </xdr:nvPicPr>
      <xdr:blipFill>
        <a:blip xmlns:r="http://schemas.openxmlformats.org/officeDocument/2006/relationships" r:embed="rId3"/>
        <a:stretch>
          <a:fillRect/>
        </a:stretch>
      </xdr:blipFill>
      <xdr:spPr>
        <a:xfrm>
          <a:off x="609600" y="914400"/>
          <a:ext cx="1866900" cy="785196"/>
        </a:xfrm>
        <a:prstGeom prst="rect">
          <a:avLst/>
        </a:prstGeom>
      </xdr:spPr>
    </xdr:pic>
    <xdr:clientData/>
  </xdr:twoCellAnchor>
  <xdr:twoCellAnchor editAs="oneCell">
    <xdr:from>
      <xdr:col>1</xdr:col>
      <xdr:colOff>7620</xdr:colOff>
      <xdr:row>186</xdr:row>
      <xdr:rowOff>45720</xdr:rowOff>
    </xdr:from>
    <xdr:to>
      <xdr:col>4</xdr:col>
      <xdr:colOff>147274</xdr:colOff>
      <xdr:row>191</xdr:row>
      <xdr:rowOff>106680</xdr:rowOff>
    </xdr:to>
    <xdr:pic>
      <xdr:nvPicPr>
        <xdr:cNvPr id="5" name="Picture 4">
          <a:extLst>
            <a:ext uri="{FF2B5EF4-FFF2-40B4-BE49-F238E27FC236}">
              <a16:creationId xmlns:a16="http://schemas.microsoft.com/office/drawing/2014/main" id="{5DAF9FF9-1999-4C5C-82E7-B70306F8C9D5}"/>
            </a:ext>
          </a:extLst>
        </xdr:cNvPr>
        <xdr:cNvPicPr>
          <a:picLocks noChangeAspect="1"/>
        </xdr:cNvPicPr>
      </xdr:nvPicPr>
      <xdr:blipFill>
        <a:blip xmlns:r="http://schemas.openxmlformats.org/officeDocument/2006/relationships" r:embed="rId4"/>
        <a:stretch>
          <a:fillRect/>
        </a:stretch>
      </xdr:blipFill>
      <xdr:spPr>
        <a:xfrm>
          <a:off x="617220" y="1874520"/>
          <a:ext cx="1968454" cy="975360"/>
        </a:xfrm>
        <a:prstGeom prst="rect">
          <a:avLst/>
        </a:prstGeom>
      </xdr:spPr>
    </xdr:pic>
    <xdr:clientData/>
  </xdr:twoCellAnchor>
  <xdr:twoCellAnchor editAs="oneCell">
    <xdr:from>
      <xdr:col>4</xdr:col>
      <xdr:colOff>190500</xdr:colOff>
      <xdr:row>182</xdr:row>
      <xdr:rowOff>15240</xdr:rowOff>
    </xdr:from>
    <xdr:to>
      <xdr:col>7</xdr:col>
      <xdr:colOff>182880</xdr:colOff>
      <xdr:row>190</xdr:row>
      <xdr:rowOff>78473</xdr:rowOff>
    </xdr:to>
    <xdr:pic>
      <xdr:nvPicPr>
        <xdr:cNvPr id="6" name="Picture 5">
          <a:extLst>
            <a:ext uri="{FF2B5EF4-FFF2-40B4-BE49-F238E27FC236}">
              <a16:creationId xmlns:a16="http://schemas.microsoft.com/office/drawing/2014/main" id="{52D820CB-AE32-43A6-9C62-60196D8D0963}"/>
            </a:ext>
          </a:extLst>
        </xdr:cNvPr>
        <xdr:cNvPicPr>
          <a:picLocks noChangeAspect="1"/>
        </xdr:cNvPicPr>
      </xdr:nvPicPr>
      <xdr:blipFill>
        <a:blip xmlns:r="http://schemas.openxmlformats.org/officeDocument/2006/relationships" r:embed="rId5"/>
        <a:stretch>
          <a:fillRect/>
        </a:stretch>
      </xdr:blipFill>
      <xdr:spPr>
        <a:xfrm>
          <a:off x="2628900" y="1112520"/>
          <a:ext cx="1821180" cy="1526273"/>
        </a:xfrm>
        <a:prstGeom prst="rect">
          <a:avLst/>
        </a:prstGeom>
      </xdr:spPr>
    </xdr:pic>
    <xdr:clientData/>
  </xdr:twoCellAnchor>
  <xdr:twoCellAnchor editAs="oneCell">
    <xdr:from>
      <xdr:col>7</xdr:col>
      <xdr:colOff>190501</xdr:colOff>
      <xdr:row>182</xdr:row>
      <xdr:rowOff>45720</xdr:rowOff>
    </xdr:from>
    <xdr:to>
      <xdr:col>10</xdr:col>
      <xdr:colOff>167641</xdr:colOff>
      <xdr:row>186</xdr:row>
      <xdr:rowOff>150375</xdr:rowOff>
    </xdr:to>
    <xdr:pic>
      <xdr:nvPicPr>
        <xdr:cNvPr id="8" name="Picture 7">
          <a:extLst>
            <a:ext uri="{FF2B5EF4-FFF2-40B4-BE49-F238E27FC236}">
              <a16:creationId xmlns:a16="http://schemas.microsoft.com/office/drawing/2014/main" id="{4E052A60-CFBE-4211-96E9-A1B68259376D}"/>
            </a:ext>
          </a:extLst>
        </xdr:cNvPr>
        <xdr:cNvPicPr>
          <a:picLocks noChangeAspect="1"/>
        </xdr:cNvPicPr>
      </xdr:nvPicPr>
      <xdr:blipFill>
        <a:blip xmlns:r="http://schemas.openxmlformats.org/officeDocument/2006/relationships" r:embed="rId2"/>
        <a:stretch>
          <a:fillRect/>
        </a:stretch>
      </xdr:blipFill>
      <xdr:spPr>
        <a:xfrm>
          <a:off x="4457701" y="1143000"/>
          <a:ext cx="1805940" cy="836175"/>
        </a:xfrm>
        <a:prstGeom prst="rect">
          <a:avLst/>
        </a:prstGeom>
      </xdr:spPr>
    </xdr:pic>
    <xdr:clientData/>
  </xdr:twoCellAnchor>
  <xdr:twoCellAnchor editAs="oneCell">
    <xdr:from>
      <xdr:col>1</xdr:col>
      <xdr:colOff>0</xdr:colOff>
      <xdr:row>174</xdr:row>
      <xdr:rowOff>0</xdr:rowOff>
    </xdr:from>
    <xdr:to>
      <xdr:col>8</xdr:col>
      <xdr:colOff>22860</xdr:colOff>
      <xdr:row>180</xdr:row>
      <xdr:rowOff>2588</xdr:rowOff>
    </xdr:to>
    <xdr:pic>
      <xdr:nvPicPr>
        <xdr:cNvPr id="9" name="Picture 8">
          <a:extLst>
            <a:ext uri="{FF2B5EF4-FFF2-40B4-BE49-F238E27FC236}">
              <a16:creationId xmlns:a16="http://schemas.microsoft.com/office/drawing/2014/main" id="{35C2410C-5154-4A33-BBD5-4C80F1AEAD8E}"/>
            </a:ext>
          </a:extLst>
        </xdr:cNvPr>
        <xdr:cNvPicPr>
          <a:picLocks noChangeAspect="1"/>
        </xdr:cNvPicPr>
      </xdr:nvPicPr>
      <xdr:blipFill>
        <a:blip xmlns:r="http://schemas.openxmlformats.org/officeDocument/2006/relationships" r:embed="rId6"/>
        <a:stretch>
          <a:fillRect/>
        </a:stretch>
      </xdr:blipFill>
      <xdr:spPr>
        <a:xfrm>
          <a:off x="609600" y="1828800"/>
          <a:ext cx="4290060" cy="1099868"/>
        </a:xfrm>
        <a:prstGeom prst="rect">
          <a:avLst/>
        </a:prstGeom>
      </xdr:spPr>
    </xdr:pic>
    <xdr:clientData/>
  </xdr:twoCellAnchor>
  <xdr:twoCellAnchor editAs="oneCell">
    <xdr:from>
      <xdr:col>1</xdr:col>
      <xdr:colOff>83821</xdr:colOff>
      <xdr:row>163</xdr:row>
      <xdr:rowOff>22861</xdr:rowOff>
    </xdr:from>
    <xdr:to>
      <xdr:col>8</xdr:col>
      <xdr:colOff>160021</xdr:colOff>
      <xdr:row>172</xdr:row>
      <xdr:rowOff>173041</xdr:rowOff>
    </xdr:to>
    <xdr:pic>
      <xdr:nvPicPr>
        <xdr:cNvPr id="10" name="Picture 9">
          <a:extLst>
            <a:ext uri="{FF2B5EF4-FFF2-40B4-BE49-F238E27FC236}">
              <a16:creationId xmlns:a16="http://schemas.microsoft.com/office/drawing/2014/main" id="{2CD8AD6D-1055-4AED-96F7-B37991136ECE}"/>
            </a:ext>
          </a:extLst>
        </xdr:cNvPr>
        <xdr:cNvPicPr>
          <a:picLocks noChangeAspect="1"/>
        </xdr:cNvPicPr>
      </xdr:nvPicPr>
      <xdr:blipFill>
        <a:blip xmlns:r="http://schemas.openxmlformats.org/officeDocument/2006/relationships" r:embed="rId7"/>
        <a:stretch>
          <a:fillRect/>
        </a:stretch>
      </xdr:blipFill>
      <xdr:spPr>
        <a:xfrm>
          <a:off x="693421" y="1485901"/>
          <a:ext cx="4343400" cy="1796100"/>
        </a:xfrm>
        <a:prstGeom prst="rect">
          <a:avLst/>
        </a:prstGeom>
      </xdr:spPr>
    </xdr:pic>
    <xdr:clientData/>
  </xdr:twoCellAnchor>
  <xdr:twoCellAnchor editAs="oneCell">
    <xdr:from>
      <xdr:col>8</xdr:col>
      <xdr:colOff>243840</xdr:colOff>
      <xdr:row>163</xdr:row>
      <xdr:rowOff>76201</xdr:rowOff>
    </xdr:from>
    <xdr:to>
      <xdr:col>14</xdr:col>
      <xdr:colOff>166749</xdr:colOff>
      <xdr:row>167</xdr:row>
      <xdr:rowOff>83821</xdr:rowOff>
    </xdr:to>
    <xdr:pic>
      <xdr:nvPicPr>
        <xdr:cNvPr id="11" name="Picture 10">
          <a:extLst>
            <a:ext uri="{FF2B5EF4-FFF2-40B4-BE49-F238E27FC236}">
              <a16:creationId xmlns:a16="http://schemas.microsoft.com/office/drawing/2014/main" id="{66199233-D37F-4D25-A5D5-F02DA6FD4596}"/>
            </a:ext>
          </a:extLst>
        </xdr:cNvPr>
        <xdr:cNvPicPr>
          <a:picLocks noChangeAspect="1"/>
        </xdr:cNvPicPr>
      </xdr:nvPicPr>
      <xdr:blipFill>
        <a:blip xmlns:r="http://schemas.openxmlformats.org/officeDocument/2006/relationships" r:embed="rId8"/>
        <a:stretch>
          <a:fillRect/>
        </a:stretch>
      </xdr:blipFill>
      <xdr:spPr>
        <a:xfrm>
          <a:off x="5120640" y="1539241"/>
          <a:ext cx="3580509" cy="739140"/>
        </a:xfrm>
        <a:prstGeom prst="rect">
          <a:avLst/>
        </a:prstGeom>
      </xdr:spPr>
    </xdr:pic>
    <xdr:clientData/>
  </xdr:twoCellAnchor>
  <xdr:twoCellAnchor editAs="oneCell">
    <xdr:from>
      <xdr:col>8</xdr:col>
      <xdr:colOff>198120</xdr:colOff>
      <xdr:row>168</xdr:row>
      <xdr:rowOff>15240</xdr:rowOff>
    </xdr:from>
    <xdr:to>
      <xdr:col>14</xdr:col>
      <xdr:colOff>228600</xdr:colOff>
      <xdr:row>170</xdr:row>
      <xdr:rowOff>158856</xdr:rowOff>
    </xdr:to>
    <xdr:pic>
      <xdr:nvPicPr>
        <xdr:cNvPr id="12" name="Picture 11">
          <a:extLst>
            <a:ext uri="{FF2B5EF4-FFF2-40B4-BE49-F238E27FC236}">
              <a16:creationId xmlns:a16="http://schemas.microsoft.com/office/drawing/2014/main" id="{315B7EC1-F55A-4996-A399-A216C0FBEC69}"/>
            </a:ext>
          </a:extLst>
        </xdr:cNvPr>
        <xdr:cNvPicPr>
          <a:picLocks noChangeAspect="1"/>
        </xdr:cNvPicPr>
      </xdr:nvPicPr>
      <xdr:blipFill>
        <a:blip xmlns:r="http://schemas.openxmlformats.org/officeDocument/2006/relationships" r:embed="rId9"/>
        <a:stretch>
          <a:fillRect/>
        </a:stretch>
      </xdr:blipFill>
      <xdr:spPr>
        <a:xfrm>
          <a:off x="5074920" y="2392680"/>
          <a:ext cx="3688080" cy="509376"/>
        </a:xfrm>
        <a:prstGeom prst="rect">
          <a:avLst/>
        </a:prstGeom>
      </xdr:spPr>
    </xdr:pic>
    <xdr:clientData/>
  </xdr:twoCellAnchor>
  <xdr:twoCellAnchor editAs="oneCell">
    <xdr:from>
      <xdr:col>14</xdr:col>
      <xdr:colOff>213360</xdr:colOff>
      <xdr:row>163</xdr:row>
      <xdr:rowOff>106681</xdr:rowOff>
    </xdr:from>
    <xdr:to>
      <xdr:col>21</xdr:col>
      <xdr:colOff>270043</xdr:colOff>
      <xdr:row>171</xdr:row>
      <xdr:rowOff>22861</xdr:rowOff>
    </xdr:to>
    <xdr:pic>
      <xdr:nvPicPr>
        <xdr:cNvPr id="13" name="Picture 12">
          <a:extLst>
            <a:ext uri="{FF2B5EF4-FFF2-40B4-BE49-F238E27FC236}">
              <a16:creationId xmlns:a16="http://schemas.microsoft.com/office/drawing/2014/main" id="{000AA47F-091D-4C17-B2FA-39F155334CE6}"/>
            </a:ext>
          </a:extLst>
        </xdr:cNvPr>
        <xdr:cNvPicPr>
          <a:picLocks noChangeAspect="1"/>
        </xdr:cNvPicPr>
      </xdr:nvPicPr>
      <xdr:blipFill>
        <a:blip xmlns:r="http://schemas.openxmlformats.org/officeDocument/2006/relationships" r:embed="rId10"/>
        <a:stretch>
          <a:fillRect/>
        </a:stretch>
      </xdr:blipFill>
      <xdr:spPr>
        <a:xfrm>
          <a:off x="8747760" y="1569721"/>
          <a:ext cx="4323883" cy="1379220"/>
        </a:xfrm>
        <a:prstGeom prst="rect">
          <a:avLst/>
        </a:prstGeom>
      </xdr:spPr>
    </xdr:pic>
    <xdr:clientData/>
  </xdr:twoCellAnchor>
  <xdr:twoCellAnchor editAs="oneCell">
    <xdr:from>
      <xdr:col>1</xdr:col>
      <xdr:colOff>1</xdr:colOff>
      <xdr:row>154</xdr:row>
      <xdr:rowOff>0</xdr:rowOff>
    </xdr:from>
    <xdr:to>
      <xdr:col>7</xdr:col>
      <xdr:colOff>579121</xdr:colOff>
      <xdr:row>158</xdr:row>
      <xdr:rowOff>128566</xdr:rowOff>
    </xdr:to>
    <xdr:pic>
      <xdr:nvPicPr>
        <xdr:cNvPr id="14" name="Picture 13">
          <a:extLst>
            <a:ext uri="{FF2B5EF4-FFF2-40B4-BE49-F238E27FC236}">
              <a16:creationId xmlns:a16="http://schemas.microsoft.com/office/drawing/2014/main" id="{A97A2354-D2B7-41E1-B1C3-673653B64F12}"/>
            </a:ext>
          </a:extLst>
        </xdr:cNvPr>
        <xdr:cNvPicPr>
          <a:picLocks noChangeAspect="1"/>
        </xdr:cNvPicPr>
      </xdr:nvPicPr>
      <xdr:blipFill>
        <a:blip xmlns:r="http://schemas.openxmlformats.org/officeDocument/2006/relationships" r:embed="rId11"/>
        <a:stretch>
          <a:fillRect/>
        </a:stretch>
      </xdr:blipFill>
      <xdr:spPr>
        <a:xfrm>
          <a:off x="609601" y="2560320"/>
          <a:ext cx="4236720" cy="860086"/>
        </a:xfrm>
        <a:prstGeom prst="rect">
          <a:avLst/>
        </a:prstGeom>
      </xdr:spPr>
    </xdr:pic>
    <xdr:clientData/>
  </xdr:twoCellAnchor>
  <xdr:twoCellAnchor editAs="oneCell">
    <xdr:from>
      <xdr:col>7</xdr:col>
      <xdr:colOff>457200</xdr:colOff>
      <xdr:row>141</xdr:row>
      <xdr:rowOff>60960</xdr:rowOff>
    </xdr:from>
    <xdr:to>
      <xdr:col>12</xdr:col>
      <xdr:colOff>45720</xdr:colOff>
      <xdr:row>161</xdr:row>
      <xdr:rowOff>106817</xdr:rowOff>
    </xdr:to>
    <xdr:pic>
      <xdr:nvPicPr>
        <xdr:cNvPr id="15" name="Picture 14">
          <a:extLst>
            <a:ext uri="{FF2B5EF4-FFF2-40B4-BE49-F238E27FC236}">
              <a16:creationId xmlns:a16="http://schemas.microsoft.com/office/drawing/2014/main" id="{10AC1FE8-37D9-40A7-B939-25568653D40C}"/>
            </a:ext>
          </a:extLst>
        </xdr:cNvPr>
        <xdr:cNvPicPr>
          <a:picLocks noChangeAspect="1"/>
        </xdr:cNvPicPr>
      </xdr:nvPicPr>
      <xdr:blipFill>
        <a:blip xmlns:r="http://schemas.openxmlformats.org/officeDocument/2006/relationships" r:embed="rId12"/>
        <a:stretch>
          <a:fillRect/>
        </a:stretch>
      </xdr:blipFill>
      <xdr:spPr>
        <a:xfrm>
          <a:off x="4724400" y="2987040"/>
          <a:ext cx="2636520" cy="3703457"/>
        </a:xfrm>
        <a:prstGeom prst="rect">
          <a:avLst/>
        </a:prstGeom>
      </xdr:spPr>
    </xdr:pic>
    <xdr:clientData/>
  </xdr:twoCellAnchor>
  <xdr:twoCellAnchor editAs="oneCell">
    <xdr:from>
      <xdr:col>12</xdr:col>
      <xdr:colOff>121921</xdr:colOff>
      <xdr:row>141</xdr:row>
      <xdr:rowOff>7621</xdr:rowOff>
    </xdr:from>
    <xdr:to>
      <xdr:col>16</xdr:col>
      <xdr:colOff>472441</xdr:colOff>
      <xdr:row>160</xdr:row>
      <xdr:rowOff>165093</xdr:rowOff>
    </xdr:to>
    <xdr:pic>
      <xdr:nvPicPr>
        <xdr:cNvPr id="16" name="Picture 15">
          <a:extLst>
            <a:ext uri="{FF2B5EF4-FFF2-40B4-BE49-F238E27FC236}">
              <a16:creationId xmlns:a16="http://schemas.microsoft.com/office/drawing/2014/main" id="{71118832-21B6-4504-BF34-1B0AD87EE8CE}"/>
            </a:ext>
          </a:extLst>
        </xdr:cNvPr>
        <xdr:cNvPicPr>
          <a:picLocks noChangeAspect="1"/>
        </xdr:cNvPicPr>
      </xdr:nvPicPr>
      <xdr:blipFill>
        <a:blip xmlns:r="http://schemas.openxmlformats.org/officeDocument/2006/relationships" r:embed="rId13"/>
        <a:stretch>
          <a:fillRect/>
        </a:stretch>
      </xdr:blipFill>
      <xdr:spPr>
        <a:xfrm>
          <a:off x="7437121" y="2933701"/>
          <a:ext cx="2788920" cy="3632192"/>
        </a:xfrm>
        <a:prstGeom prst="rect">
          <a:avLst/>
        </a:prstGeom>
      </xdr:spPr>
    </xdr:pic>
    <xdr:clientData/>
  </xdr:twoCellAnchor>
  <xdr:twoCellAnchor editAs="oneCell">
    <xdr:from>
      <xdr:col>0</xdr:col>
      <xdr:colOff>342900</xdr:colOff>
      <xdr:row>132</xdr:row>
      <xdr:rowOff>15240</xdr:rowOff>
    </xdr:from>
    <xdr:to>
      <xdr:col>5</xdr:col>
      <xdr:colOff>553499</xdr:colOff>
      <xdr:row>143</xdr:row>
      <xdr:rowOff>121919</xdr:rowOff>
    </xdr:to>
    <xdr:pic>
      <xdr:nvPicPr>
        <xdr:cNvPr id="18" name="Picture 17">
          <a:extLst>
            <a:ext uri="{FF2B5EF4-FFF2-40B4-BE49-F238E27FC236}">
              <a16:creationId xmlns:a16="http://schemas.microsoft.com/office/drawing/2014/main" id="{C8044197-F345-4273-A93A-5BDBC6A757CE}"/>
            </a:ext>
          </a:extLst>
        </xdr:cNvPr>
        <xdr:cNvPicPr>
          <a:picLocks noChangeAspect="1"/>
        </xdr:cNvPicPr>
      </xdr:nvPicPr>
      <xdr:blipFill>
        <a:blip xmlns:r="http://schemas.openxmlformats.org/officeDocument/2006/relationships" r:embed="rId14"/>
        <a:stretch>
          <a:fillRect/>
        </a:stretch>
      </xdr:blipFill>
      <xdr:spPr>
        <a:xfrm>
          <a:off x="342900" y="1295400"/>
          <a:ext cx="3258599" cy="2118359"/>
        </a:xfrm>
        <a:prstGeom prst="rect">
          <a:avLst/>
        </a:prstGeom>
      </xdr:spPr>
    </xdr:pic>
    <xdr:clientData/>
  </xdr:twoCellAnchor>
  <xdr:twoCellAnchor editAs="oneCell">
    <xdr:from>
      <xdr:col>6</xdr:col>
      <xdr:colOff>396240</xdr:colOff>
      <xdr:row>132</xdr:row>
      <xdr:rowOff>106681</xdr:rowOff>
    </xdr:from>
    <xdr:to>
      <xdr:col>12</xdr:col>
      <xdr:colOff>524376</xdr:colOff>
      <xdr:row>140</xdr:row>
      <xdr:rowOff>60961</xdr:rowOff>
    </xdr:to>
    <xdr:pic>
      <xdr:nvPicPr>
        <xdr:cNvPr id="19" name="Picture 18">
          <a:extLst>
            <a:ext uri="{FF2B5EF4-FFF2-40B4-BE49-F238E27FC236}">
              <a16:creationId xmlns:a16="http://schemas.microsoft.com/office/drawing/2014/main" id="{21DA947B-103F-432C-A271-2AAD393598A9}"/>
            </a:ext>
          </a:extLst>
        </xdr:cNvPr>
        <xdr:cNvPicPr>
          <a:picLocks noChangeAspect="1"/>
        </xdr:cNvPicPr>
      </xdr:nvPicPr>
      <xdr:blipFill>
        <a:blip xmlns:r="http://schemas.openxmlformats.org/officeDocument/2006/relationships" r:embed="rId15"/>
        <a:stretch>
          <a:fillRect/>
        </a:stretch>
      </xdr:blipFill>
      <xdr:spPr>
        <a:xfrm>
          <a:off x="4053840" y="1386841"/>
          <a:ext cx="3785736" cy="1417320"/>
        </a:xfrm>
        <a:prstGeom prst="rect">
          <a:avLst/>
        </a:prstGeom>
      </xdr:spPr>
    </xdr:pic>
    <xdr:clientData/>
  </xdr:twoCellAnchor>
  <xdr:twoCellAnchor editAs="oneCell">
    <xdr:from>
      <xdr:col>3</xdr:col>
      <xdr:colOff>335281</xdr:colOff>
      <xdr:row>103</xdr:row>
      <xdr:rowOff>106681</xdr:rowOff>
    </xdr:from>
    <xdr:to>
      <xdr:col>8</xdr:col>
      <xdr:colOff>563880</xdr:colOff>
      <xdr:row>128</xdr:row>
      <xdr:rowOff>135158</xdr:rowOff>
    </xdr:to>
    <xdr:pic>
      <xdr:nvPicPr>
        <xdr:cNvPr id="17" name="Picture 16">
          <a:extLst>
            <a:ext uri="{FF2B5EF4-FFF2-40B4-BE49-F238E27FC236}">
              <a16:creationId xmlns:a16="http://schemas.microsoft.com/office/drawing/2014/main" id="{D8380B09-54B7-4870-B21B-7E435CC27A72}"/>
            </a:ext>
          </a:extLst>
        </xdr:cNvPr>
        <xdr:cNvPicPr>
          <a:picLocks noChangeAspect="1"/>
        </xdr:cNvPicPr>
      </xdr:nvPicPr>
      <xdr:blipFill>
        <a:blip xmlns:r="http://schemas.openxmlformats.org/officeDocument/2006/relationships" r:embed="rId16"/>
        <a:stretch>
          <a:fillRect/>
        </a:stretch>
      </xdr:blipFill>
      <xdr:spPr>
        <a:xfrm>
          <a:off x="2164081" y="1203961"/>
          <a:ext cx="3276599" cy="4600477"/>
        </a:xfrm>
        <a:prstGeom prst="rect">
          <a:avLst/>
        </a:prstGeom>
      </xdr:spPr>
    </xdr:pic>
    <xdr:clientData/>
  </xdr:twoCellAnchor>
  <xdr:twoCellAnchor editAs="oneCell">
    <xdr:from>
      <xdr:col>1</xdr:col>
      <xdr:colOff>45719</xdr:colOff>
      <xdr:row>86</xdr:row>
      <xdr:rowOff>175260</xdr:rowOff>
    </xdr:from>
    <xdr:to>
      <xdr:col>6</xdr:col>
      <xdr:colOff>488938</xdr:colOff>
      <xdr:row>97</xdr:row>
      <xdr:rowOff>137160</xdr:rowOff>
    </xdr:to>
    <xdr:pic>
      <xdr:nvPicPr>
        <xdr:cNvPr id="7" name="Picture 6">
          <a:extLst>
            <a:ext uri="{FF2B5EF4-FFF2-40B4-BE49-F238E27FC236}">
              <a16:creationId xmlns:a16="http://schemas.microsoft.com/office/drawing/2014/main" id="{DD4FE9E8-C6B5-41A3-9DD0-4BCDF015D7CF}"/>
            </a:ext>
          </a:extLst>
        </xdr:cNvPr>
        <xdr:cNvPicPr>
          <a:picLocks noChangeAspect="1"/>
        </xdr:cNvPicPr>
      </xdr:nvPicPr>
      <xdr:blipFill>
        <a:blip xmlns:r="http://schemas.openxmlformats.org/officeDocument/2006/relationships" r:embed="rId17"/>
        <a:stretch>
          <a:fillRect/>
        </a:stretch>
      </xdr:blipFill>
      <xdr:spPr>
        <a:xfrm>
          <a:off x="655319" y="1089660"/>
          <a:ext cx="3491219" cy="1973580"/>
        </a:xfrm>
        <a:prstGeom prst="rect">
          <a:avLst/>
        </a:prstGeom>
      </xdr:spPr>
    </xdr:pic>
    <xdr:clientData/>
  </xdr:twoCellAnchor>
  <xdr:twoCellAnchor editAs="oneCell">
    <xdr:from>
      <xdr:col>7</xdr:col>
      <xdr:colOff>1</xdr:colOff>
      <xdr:row>85</xdr:row>
      <xdr:rowOff>0</xdr:rowOff>
    </xdr:from>
    <xdr:to>
      <xdr:col>11</xdr:col>
      <xdr:colOff>525781</xdr:colOff>
      <xdr:row>102</xdr:row>
      <xdr:rowOff>42235</xdr:rowOff>
    </xdr:to>
    <xdr:pic>
      <xdr:nvPicPr>
        <xdr:cNvPr id="20" name="Picture 19">
          <a:extLst>
            <a:ext uri="{FF2B5EF4-FFF2-40B4-BE49-F238E27FC236}">
              <a16:creationId xmlns:a16="http://schemas.microsoft.com/office/drawing/2014/main" id="{B6F67394-3F83-4C47-8C8F-88251D103B37}"/>
            </a:ext>
          </a:extLst>
        </xdr:cNvPr>
        <xdr:cNvPicPr>
          <a:picLocks noChangeAspect="1"/>
        </xdr:cNvPicPr>
      </xdr:nvPicPr>
      <xdr:blipFill>
        <a:blip xmlns:r="http://schemas.openxmlformats.org/officeDocument/2006/relationships" r:embed="rId18"/>
        <a:stretch>
          <a:fillRect/>
        </a:stretch>
      </xdr:blipFill>
      <xdr:spPr>
        <a:xfrm>
          <a:off x="4267201" y="731520"/>
          <a:ext cx="2964180" cy="3151195"/>
        </a:xfrm>
        <a:prstGeom prst="rect">
          <a:avLst/>
        </a:prstGeom>
      </xdr:spPr>
    </xdr:pic>
    <xdr:clientData/>
  </xdr:twoCellAnchor>
  <xdr:twoCellAnchor editAs="oneCell">
    <xdr:from>
      <xdr:col>12</xdr:col>
      <xdr:colOff>1</xdr:colOff>
      <xdr:row>85</xdr:row>
      <xdr:rowOff>0</xdr:rowOff>
    </xdr:from>
    <xdr:to>
      <xdr:col>17</xdr:col>
      <xdr:colOff>525781</xdr:colOff>
      <xdr:row>101</xdr:row>
      <xdr:rowOff>174397</xdr:rowOff>
    </xdr:to>
    <xdr:pic>
      <xdr:nvPicPr>
        <xdr:cNvPr id="21" name="Picture 20">
          <a:extLst>
            <a:ext uri="{FF2B5EF4-FFF2-40B4-BE49-F238E27FC236}">
              <a16:creationId xmlns:a16="http://schemas.microsoft.com/office/drawing/2014/main" id="{0DB8B9A8-2A9B-43CF-9C68-E2541E4C04DB}"/>
            </a:ext>
          </a:extLst>
        </xdr:cNvPr>
        <xdr:cNvPicPr>
          <a:picLocks noChangeAspect="1"/>
        </xdr:cNvPicPr>
      </xdr:nvPicPr>
      <xdr:blipFill>
        <a:blip xmlns:r="http://schemas.openxmlformats.org/officeDocument/2006/relationships" r:embed="rId19"/>
        <a:stretch>
          <a:fillRect/>
        </a:stretch>
      </xdr:blipFill>
      <xdr:spPr>
        <a:xfrm>
          <a:off x="7315201" y="731520"/>
          <a:ext cx="3573780" cy="3100477"/>
        </a:xfrm>
        <a:prstGeom prst="rect">
          <a:avLst/>
        </a:prstGeom>
      </xdr:spPr>
    </xdr:pic>
    <xdr:clientData/>
  </xdr:twoCellAnchor>
  <xdr:twoCellAnchor editAs="oneCell">
    <xdr:from>
      <xdr:col>1</xdr:col>
      <xdr:colOff>0</xdr:colOff>
      <xdr:row>74</xdr:row>
      <xdr:rowOff>1</xdr:rowOff>
    </xdr:from>
    <xdr:to>
      <xdr:col>4</xdr:col>
      <xdr:colOff>281940</xdr:colOff>
      <xdr:row>86</xdr:row>
      <xdr:rowOff>30661</xdr:rowOff>
    </xdr:to>
    <xdr:pic>
      <xdr:nvPicPr>
        <xdr:cNvPr id="22" name="Picture 21">
          <a:extLst>
            <a:ext uri="{FF2B5EF4-FFF2-40B4-BE49-F238E27FC236}">
              <a16:creationId xmlns:a16="http://schemas.microsoft.com/office/drawing/2014/main" id="{973B886C-99EA-47BD-AAB4-B847FAC485E6}"/>
            </a:ext>
          </a:extLst>
        </xdr:cNvPr>
        <xdr:cNvPicPr>
          <a:picLocks noChangeAspect="1"/>
        </xdr:cNvPicPr>
      </xdr:nvPicPr>
      <xdr:blipFill>
        <a:blip xmlns:r="http://schemas.openxmlformats.org/officeDocument/2006/relationships" r:embed="rId20"/>
        <a:stretch>
          <a:fillRect/>
        </a:stretch>
      </xdr:blipFill>
      <xdr:spPr>
        <a:xfrm>
          <a:off x="609600" y="548641"/>
          <a:ext cx="2110740" cy="2225220"/>
        </a:xfrm>
        <a:prstGeom prst="rect">
          <a:avLst/>
        </a:prstGeom>
      </xdr:spPr>
    </xdr:pic>
    <xdr:clientData/>
  </xdr:twoCellAnchor>
  <xdr:twoCellAnchor editAs="oneCell">
    <xdr:from>
      <xdr:col>5</xdr:col>
      <xdr:colOff>0</xdr:colOff>
      <xdr:row>73</xdr:row>
      <xdr:rowOff>0</xdr:rowOff>
    </xdr:from>
    <xdr:to>
      <xdr:col>8</xdr:col>
      <xdr:colOff>480060</xdr:colOff>
      <xdr:row>84</xdr:row>
      <xdr:rowOff>93104</xdr:rowOff>
    </xdr:to>
    <xdr:pic>
      <xdr:nvPicPr>
        <xdr:cNvPr id="23" name="Picture 22">
          <a:extLst>
            <a:ext uri="{FF2B5EF4-FFF2-40B4-BE49-F238E27FC236}">
              <a16:creationId xmlns:a16="http://schemas.microsoft.com/office/drawing/2014/main" id="{4A3638B2-5E3C-4ECF-8CE6-73719235F32C}"/>
            </a:ext>
          </a:extLst>
        </xdr:cNvPr>
        <xdr:cNvPicPr>
          <a:picLocks noChangeAspect="1"/>
        </xdr:cNvPicPr>
      </xdr:nvPicPr>
      <xdr:blipFill>
        <a:blip xmlns:r="http://schemas.openxmlformats.org/officeDocument/2006/relationships" r:embed="rId21"/>
        <a:stretch>
          <a:fillRect/>
        </a:stretch>
      </xdr:blipFill>
      <xdr:spPr>
        <a:xfrm>
          <a:off x="3048000" y="365760"/>
          <a:ext cx="2308860" cy="2104784"/>
        </a:xfrm>
        <a:prstGeom prst="rect">
          <a:avLst/>
        </a:prstGeom>
      </xdr:spPr>
    </xdr:pic>
    <xdr:clientData/>
  </xdr:twoCellAnchor>
  <xdr:twoCellAnchor editAs="oneCell">
    <xdr:from>
      <xdr:col>9</xdr:col>
      <xdr:colOff>1</xdr:colOff>
      <xdr:row>73</xdr:row>
      <xdr:rowOff>0</xdr:rowOff>
    </xdr:from>
    <xdr:to>
      <xdr:col>12</xdr:col>
      <xdr:colOff>129541</xdr:colOff>
      <xdr:row>84</xdr:row>
      <xdr:rowOff>108173</xdr:rowOff>
    </xdr:to>
    <xdr:pic>
      <xdr:nvPicPr>
        <xdr:cNvPr id="24" name="Picture 23">
          <a:extLst>
            <a:ext uri="{FF2B5EF4-FFF2-40B4-BE49-F238E27FC236}">
              <a16:creationId xmlns:a16="http://schemas.microsoft.com/office/drawing/2014/main" id="{2BDBCD2F-E46E-422A-8A68-A207225FBADF}"/>
            </a:ext>
          </a:extLst>
        </xdr:cNvPr>
        <xdr:cNvPicPr>
          <a:picLocks noChangeAspect="1"/>
        </xdr:cNvPicPr>
      </xdr:nvPicPr>
      <xdr:blipFill>
        <a:blip xmlns:r="http://schemas.openxmlformats.org/officeDocument/2006/relationships" r:embed="rId22"/>
        <a:stretch>
          <a:fillRect/>
        </a:stretch>
      </xdr:blipFill>
      <xdr:spPr>
        <a:xfrm>
          <a:off x="5486401" y="365760"/>
          <a:ext cx="1958340" cy="2119853"/>
        </a:xfrm>
        <a:prstGeom prst="rect">
          <a:avLst/>
        </a:prstGeom>
      </xdr:spPr>
    </xdr:pic>
    <xdr:clientData/>
  </xdr:twoCellAnchor>
  <xdr:twoCellAnchor editAs="oneCell">
    <xdr:from>
      <xdr:col>1</xdr:col>
      <xdr:colOff>53341</xdr:colOff>
      <xdr:row>51</xdr:row>
      <xdr:rowOff>45721</xdr:rowOff>
    </xdr:from>
    <xdr:to>
      <xdr:col>5</xdr:col>
      <xdr:colOff>464820</xdr:colOff>
      <xdr:row>66</xdr:row>
      <xdr:rowOff>152400</xdr:rowOff>
    </xdr:to>
    <xdr:pic>
      <xdr:nvPicPr>
        <xdr:cNvPr id="25" name="Picture 24">
          <a:extLst>
            <a:ext uri="{FF2B5EF4-FFF2-40B4-BE49-F238E27FC236}">
              <a16:creationId xmlns:a16="http://schemas.microsoft.com/office/drawing/2014/main" id="{5B0CA5C3-006A-4C4F-8D2E-0F76BCE1B6CF}"/>
            </a:ext>
          </a:extLst>
        </xdr:cNvPr>
        <xdr:cNvPicPr>
          <a:picLocks noChangeAspect="1"/>
        </xdr:cNvPicPr>
      </xdr:nvPicPr>
      <xdr:blipFill>
        <a:blip xmlns:r="http://schemas.openxmlformats.org/officeDocument/2006/relationships" r:embed="rId23"/>
        <a:stretch>
          <a:fillRect/>
        </a:stretch>
      </xdr:blipFill>
      <xdr:spPr>
        <a:xfrm>
          <a:off x="662941" y="1691641"/>
          <a:ext cx="2849879" cy="2849879"/>
        </a:xfrm>
        <a:prstGeom prst="rect">
          <a:avLst/>
        </a:prstGeom>
      </xdr:spPr>
    </xdr:pic>
    <xdr:clientData/>
  </xdr:twoCellAnchor>
  <xdr:twoCellAnchor editAs="oneCell">
    <xdr:from>
      <xdr:col>6</xdr:col>
      <xdr:colOff>1</xdr:colOff>
      <xdr:row>51</xdr:row>
      <xdr:rowOff>1</xdr:rowOff>
    </xdr:from>
    <xdr:to>
      <xdr:col>10</xdr:col>
      <xdr:colOff>121920</xdr:colOff>
      <xdr:row>66</xdr:row>
      <xdr:rowOff>166098</xdr:rowOff>
    </xdr:to>
    <xdr:pic>
      <xdr:nvPicPr>
        <xdr:cNvPr id="27" name="Picture 26">
          <a:extLst>
            <a:ext uri="{FF2B5EF4-FFF2-40B4-BE49-F238E27FC236}">
              <a16:creationId xmlns:a16="http://schemas.microsoft.com/office/drawing/2014/main" id="{A975CD6B-2453-4DB0-B66B-132DFCAAB7B6}"/>
            </a:ext>
          </a:extLst>
        </xdr:cNvPr>
        <xdr:cNvPicPr>
          <a:picLocks noChangeAspect="1"/>
        </xdr:cNvPicPr>
      </xdr:nvPicPr>
      <xdr:blipFill>
        <a:blip xmlns:r="http://schemas.openxmlformats.org/officeDocument/2006/relationships" r:embed="rId24"/>
        <a:stretch>
          <a:fillRect/>
        </a:stretch>
      </xdr:blipFill>
      <xdr:spPr>
        <a:xfrm>
          <a:off x="3657601" y="1645921"/>
          <a:ext cx="2560319" cy="2909297"/>
        </a:xfrm>
        <a:prstGeom prst="rect">
          <a:avLst/>
        </a:prstGeom>
      </xdr:spPr>
    </xdr:pic>
    <xdr:clientData/>
  </xdr:twoCellAnchor>
  <xdr:twoCellAnchor editAs="oneCell">
    <xdr:from>
      <xdr:col>1</xdr:col>
      <xdr:colOff>1</xdr:colOff>
      <xdr:row>36</xdr:row>
      <xdr:rowOff>1</xdr:rowOff>
    </xdr:from>
    <xdr:to>
      <xdr:col>7</xdr:col>
      <xdr:colOff>365761</xdr:colOff>
      <xdr:row>47</xdr:row>
      <xdr:rowOff>92163</xdr:rowOff>
    </xdr:to>
    <xdr:pic>
      <xdr:nvPicPr>
        <xdr:cNvPr id="28" name="Picture 27">
          <a:extLst>
            <a:ext uri="{FF2B5EF4-FFF2-40B4-BE49-F238E27FC236}">
              <a16:creationId xmlns:a16="http://schemas.microsoft.com/office/drawing/2014/main" id="{6228AD62-E720-4563-A058-1D0D642DBDAB}"/>
            </a:ext>
          </a:extLst>
        </xdr:cNvPr>
        <xdr:cNvPicPr>
          <a:picLocks noChangeAspect="1"/>
        </xdr:cNvPicPr>
      </xdr:nvPicPr>
      <xdr:blipFill>
        <a:blip xmlns:r="http://schemas.openxmlformats.org/officeDocument/2006/relationships" r:embed="rId25"/>
        <a:stretch>
          <a:fillRect/>
        </a:stretch>
      </xdr:blipFill>
      <xdr:spPr>
        <a:xfrm>
          <a:off x="609601" y="365761"/>
          <a:ext cx="4023360" cy="2103842"/>
        </a:xfrm>
        <a:prstGeom prst="rect">
          <a:avLst/>
        </a:prstGeom>
      </xdr:spPr>
    </xdr:pic>
    <xdr:clientData/>
  </xdr:twoCellAnchor>
  <xdr:twoCellAnchor editAs="oneCell">
    <xdr:from>
      <xdr:col>8</xdr:col>
      <xdr:colOff>1</xdr:colOff>
      <xdr:row>36</xdr:row>
      <xdr:rowOff>1</xdr:rowOff>
    </xdr:from>
    <xdr:to>
      <xdr:col>11</xdr:col>
      <xdr:colOff>152400</xdr:colOff>
      <xdr:row>50</xdr:row>
      <xdr:rowOff>74190</xdr:rowOff>
    </xdr:to>
    <xdr:pic>
      <xdr:nvPicPr>
        <xdr:cNvPr id="30" name="Picture 29">
          <a:extLst>
            <a:ext uri="{FF2B5EF4-FFF2-40B4-BE49-F238E27FC236}">
              <a16:creationId xmlns:a16="http://schemas.microsoft.com/office/drawing/2014/main" id="{56B007AC-C0F1-4778-B5E6-7CC848F5664C}"/>
            </a:ext>
          </a:extLst>
        </xdr:cNvPr>
        <xdr:cNvPicPr>
          <a:picLocks noChangeAspect="1"/>
        </xdr:cNvPicPr>
      </xdr:nvPicPr>
      <xdr:blipFill>
        <a:blip xmlns:r="http://schemas.openxmlformats.org/officeDocument/2006/relationships" r:embed="rId26"/>
        <a:stretch>
          <a:fillRect/>
        </a:stretch>
      </xdr:blipFill>
      <xdr:spPr>
        <a:xfrm>
          <a:off x="4876801" y="365761"/>
          <a:ext cx="1981199" cy="2634509"/>
        </a:xfrm>
        <a:prstGeom prst="rect">
          <a:avLst/>
        </a:prstGeom>
      </xdr:spPr>
    </xdr:pic>
    <xdr:clientData/>
  </xdr:twoCellAnchor>
  <xdr:twoCellAnchor editAs="oneCell">
    <xdr:from>
      <xdr:col>11</xdr:col>
      <xdr:colOff>297181</xdr:colOff>
      <xdr:row>35</xdr:row>
      <xdr:rowOff>160020</xdr:rowOff>
    </xdr:from>
    <xdr:to>
      <xdr:col>16</xdr:col>
      <xdr:colOff>152401</xdr:colOff>
      <xdr:row>39</xdr:row>
      <xdr:rowOff>157681</xdr:rowOff>
    </xdr:to>
    <xdr:pic>
      <xdr:nvPicPr>
        <xdr:cNvPr id="26" name="Picture 25">
          <a:extLst>
            <a:ext uri="{FF2B5EF4-FFF2-40B4-BE49-F238E27FC236}">
              <a16:creationId xmlns:a16="http://schemas.microsoft.com/office/drawing/2014/main" id="{1E55BE61-2FB4-457F-9BD0-59E84E18A76A}"/>
            </a:ext>
          </a:extLst>
        </xdr:cNvPr>
        <xdr:cNvPicPr>
          <a:picLocks noChangeAspect="1"/>
        </xdr:cNvPicPr>
      </xdr:nvPicPr>
      <xdr:blipFill>
        <a:blip xmlns:r="http://schemas.openxmlformats.org/officeDocument/2006/relationships" r:embed="rId27"/>
        <a:stretch>
          <a:fillRect/>
        </a:stretch>
      </xdr:blipFill>
      <xdr:spPr>
        <a:xfrm>
          <a:off x="7002781" y="342900"/>
          <a:ext cx="2903220" cy="729181"/>
        </a:xfrm>
        <a:prstGeom prst="rect">
          <a:avLst/>
        </a:prstGeom>
      </xdr:spPr>
    </xdr:pic>
    <xdr:clientData/>
  </xdr:twoCellAnchor>
  <xdr:twoCellAnchor editAs="oneCell">
    <xdr:from>
      <xdr:col>1</xdr:col>
      <xdr:colOff>1</xdr:colOff>
      <xdr:row>23</xdr:row>
      <xdr:rowOff>0</xdr:rowOff>
    </xdr:from>
    <xdr:to>
      <xdr:col>7</xdr:col>
      <xdr:colOff>53341</xdr:colOff>
      <xdr:row>35</xdr:row>
      <xdr:rowOff>124777</xdr:rowOff>
    </xdr:to>
    <xdr:pic>
      <xdr:nvPicPr>
        <xdr:cNvPr id="29" name="Picture 28">
          <a:extLst>
            <a:ext uri="{FF2B5EF4-FFF2-40B4-BE49-F238E27FC236}">
              <a16:creationId xmlns:a16="http://schemas.microsoft.com/office/drawing/2014/main" id="{5F86B7BC-48C6-4277-BBEE-4EE6CEDCEDEC}"/>
            </a:ext>
          </a:extLst>
        </xdr:cNvPr>
        <xdr:cNvPicPr>
          <a:picLocks noChangeAspect="1"/>
        </xdr:cNvPicPr>
      </xdr:nvPicPr>
      <xdr:blipFill>
        <a:blip xmlns:r="http://schemas.openxmlformats.org/officeDocument/2006/relationships" r:embed="rId28"/>
        <a:stretch>
          <a:fillRect/>
        </a:stretch>
      </xdr:blipFill>
      <xdr:spPr>
        <a:xfrm>
          <a:off x="609601" y="548640"/>
          <a:ext cx="3710940" cy="2319337"/>
        </a:xfrm>
        <a:prstGeom prst="rect">
          <a:avLst/>
        </a:prstGeom>
      </xdr:spPr>
    </xdr:pic>
    <xdr:clientData/>
  </xdr:twoCellAnchor>
  <xdr:twoCellAnchor editAs="oneCell">
    <xdr:from>
      <xdr:col>7</xdr:col>
      <xdr:colOff>274321</xdr:colOff>
      <xdr:row>21</xdr:row>
      <xdr:rowOff>175261</xdr:rowOff>
    </xdr:from>
    <xdr:to>
      <xdr:col>10</xdr:col>
      <xdr:colOff>297180</xdr:colOff>
      <xdr:row>35</xdr:row>
      <xdr:rowOff>172463</xdr:rowOff>
    </xdr:to>
    <xdr:pic>
      <xdr:nvPicPr>
        <xdr:cNvPr id="32" name="Picture 31">
          <a:extLst>
            <a:ext uri="{FF2B5EF4-FFF2-40B4-BE49-F238E27FC236}">
              <a16:creationId xmlns:a16="http://schemas.microsoft.com/office/drawing/2014/main" id="{C990D354-2F3A-4DF0-B02F-05D2528AADB1}"/>
            </a:ext>
          </a:extLst>
        </xdr:cNvPr>
        <xdr:cNvPicPr>
          <a:picLocks noChangeAspect="1"/>
        </xdr:cNvPicPr>
      </xdr:nvPicPr>
      <xdr:blipFill>
        <a:blip xmlns:r="http://schemas.openxmlformats.org/officeDocument/2006/relationships" r:embed="rId29"/>
        <a:stretch>
          <a:fillRect/>
        </a:stretch>
      </xdr:blipFill>
      <xdr:spPr>
        <a:xfrm>
          <a:off x="4541521" y="358141"/>
          <a:ext cx="1851659" cy="2557522"/>
        </a:xfrm>
        <a:prstGeom prst="rect">
          <a:avLst/>
        </a:prstGeom>
      </xdr:spPr>
    </xdr:pic>
    <xdr:clientData/>
  </xdr:twoCellAnchor>
  <xdr:twoCellAnchor editAs="oneCell">
    <xdr:from>
      <xdr:col>11</xdr:col>
      <xdr:colOff>1</xdr:colOff>
      <xdr:row>23</xdr:row>
      <xdr:rowOff>0</xdr:rowOff>
    </xdr:from>
    <xdr:to>
      <xdr:col>15</xdr:col>
      <xdr:colOff>358141</xdr:colOff>
      <xdr:row>25</xdr:row>
      <xdr:rowOff>77792</xdr:rowOff>
    </xdr:to>
    <xdr:pic>
      <xdr:nvPicPr>
        <xdr:cNvPr id="33" name="Picture 32">
          <a:extLst>
            <a:ext uri="{FF2B5EF4-FFF2-40B4-BE49-F238E27FC236}">
              <a16:creationId xmlns:a16="http://schemas.microsoft.com/office/drawing/2014/main" id="{9C10D8F9-84B4-4D72-923A-A9B2DE4709C6}"/>
            </a:ext>
          </a:extLst>
        </xdr:cNvPr>
        <xdr:cNvPicPr>
          <a:picLocks noChangeAspect="1"/>
        </xdr:cNvPicPr>
      </xdr:nvPicPr>
      <xdr:blipFill>
        <a:blip xmlns:r="http://schemas.openxmlformats.org/officeDocument/2006/relationships" r:embed="rId30"/>
        <a:stretch>
          <a:fillRect/>
        </a:stretch>
      </xdr:blipFill>
      <xdr:spPr>
        <a:xfrm>
          <a:off x="6705601" y="548640"/>
          <a:ext cx="2796540" cy="443552"/>
        </a:xfrm>
        <a:prstGeom prst="rect">
          <a:avLst/>
        </a:prstGeom>
      </xdr:spPr>
    </xdr:pic>
    <xdr:clientData/>
  </xdr:twoCellAnchor>
  <xdr:twoCellAnchor editAs="oneCell">
    <xdr:from>
      <xdr:col>1</xdr:col>
      <xdr:colOff>0</xdr:colOff>
      <xdr:row>3</xdr:row>
      <xdr:rowOff>1</xdr:rowOff>
    </xdr:from>
    <xdr:to>
      <xdr:col>6</xdr:col>
      <xdr:colOff>392621</xdr:colOff>
      <xdr:row>15</xdr:row>
      <xdr:rowOff>0</xdr:rowOff>
    </xdr:to>
    <xdr:pic>
      <xdr:nvPicPr>
        <xdr:cNvPr id="34" name="Picture 33">
          <a:extLst>
            <a:ext uri="{FF2B5EF4-FFF2-40B4-BE49-F238E27FC236}">
              <a16:creationId xmlns:a16="http://schemas.microsoft.com/office/drawing/2014/main" id="{8D018D36-8886-4DCD-94A7-75B197829113}"/>
            </a:ext>
          </a:extLst>
        </xdr:cNvPr>
        <xdr:cNvPicPr>
          <a:picLocks noChangeAspect="1"/>
        </xdr:cNvPicPr>
      </xdr:nvPicPr>
      <xdr:blipFill>
        <a:blip xmlns:r="http://schemas.openxmlformats.org/officeDocument/2006/relationships" r:embed="rId31"/>
        <a:stretch>
          <a:fillRect/>
        </a:stretch>
      </xdr:blipFill>
      <xdr:spPr>
        <a:xfrm>
          <a:off x="609600" y="548641"/>
          <a:ext cx="3440621" cy="2194559"/>
        </a:xfrm>
        <a:prstGeom prst="rect">
          <a:avLst/>
        </a:prstGeom>
      </xdr:spPr>
    </xdr:pic>
    <xdr:clientData/>
  </xdr:twoCellAnchor>
  <xdr:twoCellAnchor editAs="oneCell">
    <xdr:from>
      <xdr:col>7</xdr:col>
      <xdr:colOff>0</xdr:colOff>
      <xdr:row>3</xdr:row>
      <xdr:rowOff>0</xdr:rowOff>
    </xdr:from>
    <xdr:to>
      <xdr:col>10</xdr:col>
      <xdr:colOff>502920</xdr:colOff>
      <xdr:row>19</xdr:row>
      <xdr:rowOff>167489</xdr:rowOff>
    </xdr:to>
    <xdr:pic>
      <xdr:nvPicPr>
        <xdr:cNvPr id="35" name="Picture 34">
          <a:extLst>
            <a:ext uri="{FF2B5EF4-FFF2-40B4-BE49-F238E27FC236}">
              <a16:creationId xmlns:a16="http://schemas.microsoft.com/office/drawing/2014/main" id="{DA922138-5DFB-4E4C-8464-061C2B1D991E}"/>
            </a:ext>
          </a:extLst>
        </xdr:cNvPr>
        <xdr:cNvPicPr>
          <a:picLocks noChangeAspect="1"/>
        </xdr:cNvPicPr>
      </xdr:nvPicPr>
      <xdr:blipFill>
        <a:blip xmlns:r="http://schemas.openxmlformats.org/officeDocument/2006/relationships" r:embed="rId32"/>
        <a:stretch>
          <a:fillRect/>
        </a:stretch>
      </xdr:blipFill>
      <xdr:spPr>
        <a:xfrm>
          <a:off x="4267200" y="548640"/>
          <a:ext cx="2331720" cy="3093569"/>
        </a:xfrm>
        <a:prstGeom prst="rect">
          <a:avLst/>
        </a:prstGeom>
      </xdr:spPr>
    </xdr:pic>
    <xdr:clientData/>
  </xdr:twoCellAnchor>
  <xdr:twoCellAnchor editAs="oneCell">
    <xdr:from>
      <xdr:col>1</xdr:col>
      <xdr:colOff>0</xdr:colOff>
      <xdr:row>15</xdr:row>
      <xdr:rowOff>0</xdr:rowOff>
    </xdr:from>
    <xdr:to>
      <xdr:col>6</xdr:col>
      <xdr:colOff>587239</xdr:colOff>
      <xdr:row>18</xdr:row>
      <xdr:rowOff>38100</xdr:rowOff>
    </xdr:to>
    <xdr:pic>
      <xdr:nvPicPr>
        <xdr:cNvPr id="37" name="Picture 36">
          <a:extLst>
            <a:ext uri="{FF2B5EF4-FFF2-40B4-BE49-F238E27FC236}">
              <a16:creationId xmlns:a16="http://schemas.microsoft.com/office/drawing/2014/main" id="{B6EB597C-711C-4532-9D87-23F8630D50D8}"/>
            </a:ext>
          </a:extLst>
        </xdr:cNvPr>
        <xdr:cNvPicPr>
          <a:picLocks noChangeAspect="1"/>
        </xdr:cNvPicPr>
      </xdr:nvPicPr>
      <xdr:blipFill>
        <a:blip xmlns:r="http://schemas.openxmlformats.org/officeDocument/2006/relationships" r:embed="rId33"/>
        <a:stretch>
          <a:fillRect/>
        </a:stretch>
      </xdr:blipFill>
      <xdr:spPr>
        <a:xfrm>
          <a:off x="609600" y="2743200"/>
          <a:ext cx="3635239" cy="58674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xdr:colOff>
      <xdr:row>1</xdr:row>
      <xdr:rowOff>0</xdr:rowOff>
    </xdr:from>
    <xdr:to>
      <xdr:col>6</xdr:col>
      <xdr:colOff>312420</xdr:colOff>
      <xdr:row>25</xdr:row>
      <xdr:rowOff>54122</xdr:rowOff>
    </xdr:to>
    <xdr:pic>
      <xdr:nvPicPr>
        <xdr:cNvPr id="5" name="Picture 4">
          <a:extLst>
            <a:ext uri="{FF2B5EF4-FFF2-40B4-BE49-F238E27FC236}">
              <a16:creationId xmlns:a16="http://schemas.microsoft.com/office/drawing/2014/main" id="{16A7E201-904F-4A07-A395-881B0A74BE66}"/>
            </a:ext>
          </a:extLst>
        </xdr:cNvPr>
        <xdr:cNvPicPr>
          <a:picLocks noChangeAspect="1"/>
        </xdr:cNvPicPr>
      </xdr:nvPicPr>
      <xdr:blipFill>
        <a:blip xmlns:r="http://schemas.openxmlformats.org/officeDocument/2006/relationships" r:embed="rId1"/>
        <a:stretch>
          <a:fillRect/>
        </a:stretch>
      </xdr:blipFill>
      <xdr:spPr>
        <a:xfrm>
          <a:off x="609601" y="182880"/>
          <a:ext cx="3444239" cy="4443242"/>
        </a:xfrm>
        <a:prstGeom prst="rect">
          <a:avLst/>
        </a:prstGeom>
      </xdr:spPr>
    </xdr:pic>
    <xdr:clientData/>
  </xdr:twoCellAnchor>
  <xdr:twoCellAnchor>
    <xdr:from>
      <xdr:col>7</xdr:col>
      <xdr:colOff>38100</xdr:colOff>
      <xdr:row>2</xdr:row>
      <xdr:rowOff>0</xdr:rowOff>
    </xdr:from>
    <xdr:to>
      <xdr:col>14</xdr:col>
      <xdr:colOff>342900</xdr:colOff>
      <xdr:row>18</xdr:row>
      <xdr:rowOff>7620</xdr:rowOff>
    </xdr:to>
    <xdr:graphicFrame macro="">
      <xdr:nvGraphicFramePr>
        <xdr:cNvPr id="7" name="Chart 6">
          <a:extLst>
            <a:ext uri="{FF2B5EF4-FFF2-40B4-BE49-F238E27FC236}">
              <a16:creationId xmlns:a16="http://schemas.microsoft.com/office/drawing/2014/main" id="{152641F5-7649-4E27-BA8E-45A0D33485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129540</xdr:colOff>
      <xdr:row>18</xdr:row>
      <xdr:rowOff>60960</xdr:rowOff>
    </xdr:from>
    <xdr:to>
      <xdr:col>14</xdr:col>
      <xdr:colOff>434340</xdr:colOff>
      <xdr:row>33</xdr:row>
      <xdr:rowOff>60960</xdr:rowOff>
    </xdr:to>
    <xdr:graphicFrame macro="">
      <xdr:nvGraphicFramePr>
        <xdr:cNvPr id="6" name="Chart 5">
          <a:extLst>
            <a:ext uri="{FF2B5EF4-FFF2-40B4-BE49-F238E27FC236}">
              <a16:creationId xmlns:a16="http://schemas.microsoft.com/office/drawing/2014/main" id="{F97788AD-D7FA-4998-826A-ED3BFFB139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68580</xdr:colOff>
      <xdr:row>1</xdr:row>
      <xdr:rowOff>144780</xdr:rowOff>
    </xdr:from>
    <xdr:to>
      <xdr:col>24</xdr:col>
      <xdr:colOff>518160</xdr:colOff>
      <xdr:row>32</xdr:row>
      <xdr:rowOff>152400</xdr:rowOff>
    </xdr:to>
    <xdr:graphicFrame macro="">
      <xdr:nvGraphicFramePr>
        <xdr:cNvPr id="8" name="Chart 7">
          <a:extLst>
            <a:ext uri="{FF2B5EF4-FFF2-40B4-BE49-F238E27FC236}">
              <a16:creationId xmlns:a16="http://schemas.microsoft.com/office/drawing/2014/main" id="{C8BEDA73-5EDD-40D6-8228-9861CA7FF7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26</xdr:col>
      <xdr:colOff>0</xdr:colOff>
      <xdr:row>2</xdr:row>
      <xdr:rowOff>0</xdr:rowOff>
    </xdr:from>
    <xdr:to>
      <xdr:col>35</xdr:col>
      <xdr:colOff>449580</xdr:colOff>
      <xdr:row>33</xdr:row>
      <xdr:rowOff>7620</xdr:rowOff>
    </xdr:to>
    <xdr:graphicFrame macro="">
      <xdr:nvGraphicFramePr>
        <xdr:cNvPr id="9" name="Chart 8">
          <a:extLst>
            <a:ext uri="{FF2B5EF4-FFF2-40B4-BE49-F238E27FC236}">
              <a16:creationId xmlns:a16="http://schemas.microsoft.com/office/drawing/2014/main" id="{3CB5C620-2D90-4620-8466-30110A7515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190500</xdr:colOff>
      <xdr:row>33</xdr:row>
      <xdr:rowOff>91440</xdr:rowOff>
    </xdr:from>
    <xdr:to>
      <xdr:col>14</xdr:col>
      <xdr:colOff>495300</xdr:colOff>
      <xdr:row>49</xdr:row>
      <xdr:rowOff>91440</xdr:rowOff>
    </xdr:to>
    <xdr:graphicFrame macro="">
      <xdr:nvGraphicFramePr>
        <xdr:cNvPr id="10" name="Chart 9">
          <a:extLst>
            <a:ext uri="{FF2B5EF4-FFF2-40B4-BE49-F238E27FC236}">
              <a16:creationId xmlns:a16="http://schemas.microsoft.com/office/drawing/2014/main" id="{0AFA26B3-549F-406A-9232-D137F729D8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38</xdr:col>
      <xdr:colOff>25400</xdr:colOff>
      <xdr:row>64</xdr:row>
      <xdr:rowOff>42333</xdr:rowOff>
    </xdr:from>
    <xdr:to>
      <xdr:col>50</xdr:col>
      <xdr:colOff>230294</xdr:colOff>
      <xdr:row>79</xdr:row>
      <xdr:rowOff>93133</xdr:rowOff>
    </xdr:to>
    <xdr:graphicFrame macro="">
      <xdr:nvGraphicFramePr>
        <xdr:cNvPr id="2" name="Chart 1">
          <a:extLst>
            <a:ext uri="{FF2B5EF4-FFF2-40B4-BE49-F238E27FC236}">
              <a16:creationId xmlns:a16="http://schemas.microsoft.com/office/drawing/2014/main" id="{630A16D0-CD56-46A1-8049-FE155EA7C6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24</xdr:col>
      <xdr:colOff>406400</xdr:colOff>
      <xdr:row>63</xdr:row>
      <xdr:rowOff>175259</xdr:rowOff>
    </xdr:from>
    <xdr:to>
      <xdr:col>36</xdr:col>
      <xdr:colOff>380999</xdr:colOff>
      <xdr:row>79</xdr:row>
      <xdr:rowOff>84665</xdr:rowOff>
    </xdr:to>
    <xdr:graphicFrame macro="">
      <xdr:nvGraphicFramePr>
        <xdr:cNvPr id="3" name="Chart 2">
          <a:extLst>
            <a:ext uri="{FF2B5EF4-FFF2-40B4-BE49-F238E27FC236}">
              <a16:creationId xmlns:a16="http://schemas.microsoft.com/office/drawing/2014/main" id="{02ED006C-B7D4-448E-8EA9-AC1AA9BB16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18</xdr:col>
      <xdr:colOff>441961</xdr:colOff>
      <xdr:row>67</xdr:row>
      <xdr:rowOff>0</xdr:rowOff>
    </xdr:from>
    <xdr:to>
      <xdr:col>28</xdr:col>
      <xdr:colOff>338666</xdr:colOff>
      <xdr:row>83</xdr:row>
      <xdr:rowOff>118533</xdr:rowOff>
    </xdr:to>
    <xdr:graphicFrame macro="">
      <xdr:nvGraphicFramePr>
        <xdr:cNvPr id="2" name="Chart 1">
          <a:extLst>
            <a:ext uri="{FF2B5EF4-FFF2-40B4-BE49-F238E27FC236}">
              <a16:creationId xmlns:a16="http://schemas.microsoft.com/office/drawing/2014/main" id="{C347FE1A-B4D0-4F93-A528-517DEA72B5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237067</xdr:colOff>
      <xdr:row>66</xdr:row>
      <xdr:rowOff>152400</xdr:rowOff>
    </xdr:from>
    <xdr:to>
      <xdr:col>18</xdr:col>
      <xdr:colOff>266700</xdr:colOff>
      <xdr:row>82</xdr:row>
      <xdr:rowOff>50800</xdr:rowOff>
    </xdr:to>
    <xdr:graphicFrame macro="">
      <xdr:nvGraphicFramePr>
        <xdr:cNvPr id="3" name="Chart 2">
          <a:extLst>
            <a:ext uri="{FF2B5EF4-FFF2-40B4-BE49-F238E27FC236}">
              <a16:creationId xmlns:a16="http://schemas.microsoft.com/office/drawing/2014/main" id="{CEAEE6F5-74DD-4683-B73F-413A2B21B2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31</xdr:col>
      <xdr:colOff>38099</xdr:colOff>
      <xdr:row>64</xdr:row>
      <xdr:rowOff>83819</xdr:rowOff>
    </xdr:from>
    <xdr:to>
      <xdr:col>41</xdr:col>
      <xdr:colOff>142875</xdr:colOff>
      <xdr:row>80</xdr:row>
      <xdr:rowOff>104774</xdr:rowOff>
    </xdr:to>
    <xdr:graphicFrame macro="">
      <xdr:nvGraphicFramePr>
        <xdr:cNvPr id="2" name="Chart 1">
          <a:extLst>
            <a:ext uri="{FF2B5EF4-FFF2-40B4-BE49-F238E27FC236}">
              <a16:creationId xmlns:a16="http://schemas.microsoft.com/office/drawing/2014/main" id="{BB5FBC9E-EC6D-4662-BA70-EF7A8B0F2B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23</xdr:col>
      <xdr:colOff>104775</xdr:colOff>
      <xdr:row>64</xdr:row>
      <xdr:rowOff>66675</xdr:rowOff>
    </xdr:from>
    <xdr:to>
      <xdr:col>30</xdr:col>
      <xdr:colOff>447674</xdr:colOff>
      <xdr:row>79</xdr:row>
      <xdr:rowOff>152400</xdr:rowOff>
    </xdr:to>
    <xdr:graphicFrame macro="">
      <xdr:nvGraphicFramePr>
        <xdr:cNvPr id="3" name="Chart 2">
          <a:extLst>
            <a:ext uri="{FF2B5EF4-FFF2-40B4-BE49-F238E27FC236}">
              <a16:creationId xmlns:a16="http://schemas.microsoft.com/office/drawing/2014/main" id="{2DD71B96-C06B-41F3-B84E-E8A257266F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www.adfg.alaska.gov/FedAidPDFs/FREDF-9-1(10)1-D.pdf" TargetMode="External"/><Relationship Id="rId18" Type="http://schemas.openxmlformats.org/officeDocument/2006/relationships/hyperlink" Target="http://www.adfg.alaska.gov/FedAidPDFs/fredF-9-9(18)G-I-Q.pdf" TargetMode="External"/><Relationship Id="rId26" Type="http://schemas.openxmlformats.org/officeDocument/2006/relationships/hyperlink" Target="http://www.adfg.alaska.gov/FedAidPDFs/fds02-30.pdf" TargetMode="External"/><Relationship Id="rId39" Type="http://schemas.openxmlformats.org/officeDocument/2006/relationships/hyperlink" Target="http://www.adfg.alaska.gov/FedAidPDFs/fds-114.pdf" TargetMode="External"/><Relationship Id="rId21" Type="http://schemas.openxmlformats.org/officeDocument/2006/relationships/hyperlink" Target="http://www.adfg.alaska.gov/FedAidPDFs/FREDF-9-7(16)G-I-A.pdf" TargetMode="External"/><Relationship Id="rId34" Type="http://schemas.openxmlformats.org/officeDocument/2006/relationships/hyperlink" Target="http://www.adfg.alaska.gov/FedAidPDFs/fds94-33.pdf" TargetMode="External"/><Relationship Id="rId42" Type="http://schemas.openxmlformats.org/officeDocument/2006/relationships/hyperlink" Target="http://www.adfg.alaska.gov/FedAidPDFs/FREDF-9-13(22)G-I-Q-B.pdf" TargetMode="External"/><Relationship Id="rId47" Type="http://schemas.openxmlformats.org/officeDocument/2006/relationships/hyperlink" Target="http://www.adfg.alaska.gov/FedAidPDFs/FDS11-62.pdf" TargetMode="External"/><Relationship Id="rId50" Type="http://schemas.openxmlformats.org/officeDocument/2006/relationships/hyperlink" Target="http://www.adfg.alaska.gov/FedAidPDFs/FREDF-9-17(26)AFS-41-12B.pdf" TargetMode="External"/><Relationship Id="rId7" Type="http://schemas.openxmlformats.org/officeDocument/2006/relationships/hyperlink" Target="http://www.adfg.alaska.gov/FedAidPDFs/FREDF-5-R-6(6)1-D.pdf" TargetMode="External"/><Relationship Id="rId2" Type="http://schemas.openxmlformats.org/officeDocument/2006/relationships/hyperlink" Target="http://www.adfg.alaska.gov/FedAidPDFs/FREDF-5-R-4(4)1-D.pdf" TargetMode="External"/><Relationship Id="rId16" Type="http://schemas.openxmlformats.org/officeDocument/2006/relationships/hyperlink" Target="http://www.adfg.alaska.gov/FedAidPDFs/fredF-9-10(19)G-I-Q.pdf" TargetMode="External"/><Relationship Id="rId29" Type="http://schemas.openxmlformats.org/officeDocument/2006/relationships/hyperlink" Target="http://www.adfg.alaska.gov/FedAidPDFs/fds99-15.pdf" TargetMode="External"/><Relationship Id="rId11" Type="http://schemas.openxmlformats.org/officeDocument/2006/relationships/hyperlink" Target="http://www.adfg.alaska.gov/FedAidPDFs/FREDF-5-R-8(8)1-D.pdf" TargetMode="External"/><Relationship Id="rId24" Type="http://schemas.openxmlformats.org/officeDocument/2006/relationships/hyperlink" Target="http://www.adfg.alaska.gov/FedAidPDFs/FDS11-61.pdf" TargetMode="External"/><Relationship Id="rId32" Type="http://schemas.openxmlformats.org/officeDocument/2006/relationships/hyperlink" Target="http://www.adfg.alaska.gov/FedAidPDFs/fds96-28.pdf" TargetMode="External"/><Relationship Id="rId37" Type="http://schemas.openxmlformats.org/officeDocument/2006/relationships/hyperlink" Target="http://www.adfg.alaska.gov/FedAidPDFs/fds91-48.pdf" TargetMode="External"/><Relationship Id="rId40" Type="http://schemas.openxmlformats.org/officeDocument/2006/relationships/hyperlink" Target="http://www.adfg.alaska.gov/FedAidPDFs/fds-072.pdf" TargetMode="External"/><Relationship Id="rId45" Type="http://schemas.openxmlformats.org/officeDocument/2006/relationships/hyperlink" Target="http://www.adfg.alaska.gov/FedAidPDFs/FREDf-9-15(24)G-I-Q-B.pdf" TargetMode="External"/><Relationship Id="rId5" Type="http://schemas.openxmlformats.org/officeDocument/2006/relationships/hyperlink" Target="http://www.adfg.alaska.gov/FedAidPDFs/FREDF-5-R-6(6)4-D.pdf" TargetMode="External"/><Relationship Id="rId15" Type="http://schemas.openxmlformats.org/officeDocument/2006/relationships/hyperlink" Target="http://www.adfg.alaska.gov/FedAidPDFs/FREDF-9-3(12)G-IV-A.pdf" TargetMode="External"/><Relationship Id="rId23" Type="http://schemas.openxmlformats.org/officeDocument/2006/relationships/hyperlink" Target="http://www.adfg.alaska.gov/FedAidPDFs/FREDF-9-5(14)G-I-A.pdf" TargetMode="External"/><Relationship Id="rId28" Type="http://schemas.openxmlformats.org/officeDocument/2006/relationships/hyperlink" Target="http://www.adfg.alaska.gov/FedAidPDFs/fds00-17.pdf" TargetMode="External"/><Relationship Id="rId36" Type="http://schemas.openxmlformats.org/officeDocument/2006/relationships/hyperlink" Target="http://www.adfg.alaska.gov/FedAidPDFs/fds92-44.pdf" TargetMode="External"/><Relationship Id="rId49" Type="http://schemas.openxmlformats.org/officeDocument/2006/relationships/hyperlink" Target="http://www.adfg.alaska.gov/FedAidPDFs/FREDF-9-13(22)G-I-Q-A.pdf" TargetMode="External"/><Relationship Id="rId10" Type="http://schemas.openxmlformats.org/officeDocument/2006/relationships/hyperlink" Target="http://www.adfg.alaska.gov/FedAidPDFs/FREDF-5-R-7(7)1-D.pdf" TargetMode="External"/><Relationship Id="rId19" Type="http://schemas.openxmlformats.org/officeDocument/2006/relationships/hyperlink" Target="http://www.adfg.alaska.gov/FedAidPDFs/fredf-9-11(20)g-i-q.pdf" TargetMode="External"/><Relationship Id="rId31" Type="http://schemas.openxmlformats.org/officeDocument/2006/relationships/hyperlink" Target="http://www.adfg.alaska.gov/FedAidPDFs/fds97-16.pdf" TargetMode="External"/><Relationship Id="rId44" Type="http://schemas.openxmlformats.org/officeDocument/2006/relationships/hyperlink" Target="http://www.adfg.alaska.gov/FedAidPDFs/312.pdf" TargetMode="External"/><Relationship Id="rId52" Type="http://schemas.openxmlformats.org/officeDocument/2006/relationships/drawing" Target="../drawings/drawing1.xml"/><Relationship Id="rId4" Type="http://schemas.openxmlformats.org/officeDocument/2006/relationships/hyperlink" Target="http://www.adfg.alaska.gov/FedAidPDFs/FREDF-5-R-5(5)1-D.pdf" TargetMode="External"/><Relationship Id="rId9" Type="http://schemas.openxmlformats.org/officeDocument/2006/relationships/hyperlink" Target="http://www.adfg.alaska.gov/FedAidPDFs/FREDF-5-R-5(5)1-A.pdf" TargetMode="External"/><Relationship Id="rId14" Type="http://schemas.openxmlformats.org/officeDocument/2006/relationships/hyperlink" Target="http://www.adfg.alaska.gov/FedAidPDFs/FREDF-9-2(11)1-D.pdf" TargetMode="External"/><Relationship Id="rId22" Type="http://schemas.openxmlformats.org/officeDocument/2006/relationships/hyperlink" Target="http://www.adfg.alaska.gov/FedAidPDFs/FREDF-9-6(15)G-I-A.pdf" TargetMode="External"/><Relationship Id="rId27" Type="http://schemas.openxmlformats.org/officeDocument/2006/relationships/hyperlink" Target="http://www.adfg.alaska.gov/FedAidPDFs/fds01-34.pdf" TargetMode="External"/><Relationship Id="rId30" Type="http://schemas.openxmlformats.org/officeDocument/2006/relationships/hyperlink" Target="http://www.adfg.alaska.gov/FedAidPDFs/fds98-20.pdf" TargetMode="External"/><Relationship Id="rId35" Type="http://schemas.openxmlformats.org/officeDocument/2006/relationships/hyperlink" Target="http://www.adfg.alaska.gov/FedAidPDFs/fds93-45.pdf" TargetMode="External"/><Relationship Id="rId43" Type="http://schemas.openxmlformats.org/officeDocument/2006/relationships/hyperlink" Target="http://www.adfg.alaska.gov/FedAidPDFs/FREDf-9-14(23)G-I-Q-B.pdf" TargetMode="External"/><Relationship Id="rId48" Type="http://schemas.openxmlformats.org/officeDocument/2006/relationships/hyperlink" Target="http://www.adfg.alaska.gov/FedAidPDFs/FREDf-10-1(27)S-1-1.pdf" TargetMode="External"/><Relationship Id="rId8" Type="http://schemas.openxmlformats.org/officeDocument/2006/relationships/hyperlink" Target="http://www.adfg.alaska.gov/FedAidPDFs/FREDF-5-R-4(4)1-A.pdf" TargetMode="External"/><Relationship Id="rId51" Type="http://schemas.openxmlformats.org/officeDocument/2006/relationships/printerSettings" Target="../printerSettings/printerSettings1.bin"/><Relationship Id="rId3" Type="http://schemas.openxmlformats.org/officeDocument/2006/relationships/hyperlink" Target="http://www.adfg.alaska.gov/FedAidPDFs/FREDF-5-R-5(5)2-D.pdf" TargetMode="External"/><Relationship Id="rId12" Type="http://schemas.openxmlformats.org/officeDocument/2006/relationships/hyperlink" Target="http://www.adfg.alaska.gov/FedAidPDFs/FREDF-5-R-9(9)1-D.pdf" TargetMode="External"/><Relationship Id="rId17" Type="http://schemas.openxmlformats.org/officeDocument/2006/relationships/hyperlink" Target="http://www.adfg.alaska.gov/FedAidPDFs/FREDF-9-8(17)G-I-Q.pdf" TargetMode="External"/><Relationship Id="rId25" Type="http://schemas.openxmlformats.org/officeDocument/2006/relationships/hyperlink" Target="http://www.adfg.alaska.gov/FedAidPDFs/fds04-21.pdf" TargetMode="External"/><Relationship Id="rId33" Type="http://schemas.openxmlformats.org/officeDocument/2006/relationships/hyperlink" Target="http://www.adfg.alaska.gov/FedAidPDFs/fds95-23.pdf" TargetMode="External"/><Relationship Id="rId38" Type="http://schemas.openxmlformats.org/officeDocument/2006/relationships/hyperlink" Target="http://www.adfg.alaska.gov/FedAidPDFs/fds90-51.pdf" TargetMode="External"/><Relationship Id="rId46" Type="http://schemas.openxmlformats.org/officeDocument/2006/relationships/hyperlink" Target="http://www.adfg.alaska.gov/FedAidPDFs/FREDf-9-16(25)G-I-Q-1.pdf" TargetMode="External"/><Relationship Id="rId20" Type="http://schemas.openxmlformats.org/officeDocument/2006/relationships/hyperlink" Target="http://www.adfg.alaska.gov/FedAidPDFs/FREDF-9-12(21)G-I-Q-B.pdf" TargetMode="External"/><Relationship Id="rId41" Type="http://schemas.openxmlformats.org/officeDocument/2006/relationships/hyperlink" Target="http://www.adfg.alaska.gov/FedAidPDFs/fds-021.pdf" TargetMode="External"/><Relationship Id="rId1" Type="http://schemas.openxmlformats.org/officeDocument/2006/relationships/hyperlink" Target="http://www.adfg.alaska.gov/FedAidPDFs/FREDF-5-R-4(4)2-D.pdf" TargetMode="External"/><Relationship Id="rId6" Type="http://schemas.openxmlformats.org/officeDocument/2006/relationships/hyperlink" Target="http://www.adfg.alaska.gov/FedAidPDFs/FREDF-5-R-6(6)3-D.pdf"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http://www.adfg.alaska.gov/FedAidPDFs/FREDF-9-13(22)G-I-Q-A.pdf" TargetMode="External"/><Relationship Id="rId13" Type="http://schemas.openxmlformats.org/officeDocument/2006/relationships/hyperlink" Target="http://www.adfg.alaska.gov/FedAidPDFs/FREDF-5-R-6(6)4-D.pdf" TargetMode="External"/><Relationship Id="rId3" Type="http://schemas.openxmlformats.org/officeDocument/2006/relationships/hyperlink" Target="http://www.adfg.alaska.gov/FedAidPDFs/FREDF-9-13(22)G-I-Q-A.pdf" TargetMode="External"/><Relationship Id="rId7" Type="http://schemas.openxmlformats.org/officeDocument/2006/relationships/hyperlink" Target="http://www.adfg.alaska.gov/FedAidPDFs/FREDF-9-13(22)G-I-Q-A.pdf" TargetMode="External"/><Relationship Id="rId12" Type="http://schemas.openxmlformats.org/officeDocument/2006/relationships/hyperlink" Target="http://www.adfg.alaska.gov/FedAidPDFs/FREDF-5-R-6(6)4-D.pdf" TargetMode="External"/><Relationship Id="rId2" Type="http://schemas.openxmlformats.org/officeDocument/2006/relationships/hyperlink" Target="http://www.adfg.alaska.gov/FedAidPDFs/FREDF-9-13(22)G-I-Q-A.pdf" TargetMode="External"/><Relationship Id="rId1" Type="http://schemas.openxmlformats.org/officeDocument/2006/relationships/hyperlink" Target="http://www.adfg.alaska.gov/FedAidPDFs/FREDF-9-13(22)G-I-Q-A.pdf" TargetMode="External"/><Relationship Id="rId6" Type="http://schemas.openxmlformats.org/officeDocument/2006/relationships/hyperlink" Target="http://www.adfg.alaska.gov/FedAidPDFs/FREDF-9-13(22)G-I-Q-A.pdf" TargetMode="External"/><Relationship Id="rId11" Type="http://schemas.openxmlformats.org/officeDocument/2006/relationships/hyperlink" Target="http://www.adfg.alaska.gov/FedAidPDFs/FREDF-9-13(22)G-I-Q-A.pdf" TargetMode="External"/><Relationship Id="rId5" Type="http://schemas.openxmlformats.org/officeDocument/2006/relationships/hyperlink" Target="http://www.adfg.alaska.gov/FedAidPDFs/FREDF-9-13(22)G-I-Q-A.pdf" TargetMode="External"/><Relationship Id="rId10" Type="http://schemas.openxmlformats.org/officeDocument/2006/relationships/hyperlink" Target="http://www.adfg.alaska.gov/FedAidPDFs/fredF-9-10(19)G-I-Q.pdf" TargetMode="External"/><Relationship Id="rId4" Type="http://schemas.openxmlformats.org/officeDocument/2006/relationships/hyperlink" Target="http://www.adfg.alaska.gov/FedAidPDFs/FREDF-9-13(22)G-I-Q-A.pdf" TargetMode="External"/><Relationship Id="rId9" Type="http://schemas.openxmlformats.org/officeDocument/2006/relationships/hyperlink" Target="http://www.adfg.alaska.gov/FedAidPDFs/FREDF-9-13(22)G-I-Q-A.pdf" TargetMode="External"/><Relationship Id="rId14"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8" Type="http://schemas.openxmlformats.org/officeDocument/2006/relationships/hyperlink" Target="http://www.adfg.alaska.gov/FedAidPDFs/fds00-17.pdf" TargetMode="External"/><Relationship Id="rId13" Type="http://schemas.openxmlformats.org/officeDocument/2006/relationships/hyperlink" Target="http://www.adfg.alaska.gov/FedAidPDFs/FDS11-62.pdf" TargetMode="External"/><Relationship Id="rId18" Type="http://schemas.openxmlformats.org/officeDocument/2006/relationships/hyperlink" Target="http://www.adfg.alaska.gov/FedAidPDFs/fredF-9-9(18)G-I-Q.pdf" TargetMode="External"/><Relationship Id="rId26" Type="http://schemas.openxmlformats.org/officeDocument/2006/relationships/hyperlink" Target="http://www.adfg.alaska.gov/FedAidPDFs/FREDF-5-R-7(7)1-D.pdf" TargetMode="External"/><Relationship Id="rId3" Type="http://schemas.openxmlformats.org/officeDocument/2006/relationships/hyperlink" Target="http://www.adfg.alaska.gov/FedAidPDFs/fds95-23.pdf" TargetMode="External"/><Relationship Id="rId21" Type="http://schemas.openxmlformats.org/officeDocument/2006/relationships/hyperlink" Target="http://www.adfg.alaska.gov/FedAidPDFs/FREDF-9-3(12)G-IV-A.pdf" TargetMode="External"/><Relationship Id="rId7" Type="http://schemas.openxmlformats.org/officeDocument/2006/relationships/hyperlink" Target="http://www.adfg.alaska.gov/FedAidPDFs/fds99-15.pdf" TargetMode="External"/><Relationship Id="rId12" Type="http://schemas.openxmlformats.org/officeDocument/2006/relationships/hyperlink" Target="http://www.adfg.alaska.gov/FedAidPDFs/FDS11-61.pdf" TargetMode="External"/><Relationship Id="rId17" Type="http://schemas.openxmlformats.org/officeDocument/2006/relationships/hyperlink" Target="http://www.adfg.alaska.gov/FedAidPDFs/fds-021.pdf" TargetMode="External"/><Relationship Id="rId25" Type="http://schemas.openxmlformats.org/officeDocument/2006/relationships/hyperlink" Target="http://www.adfg.alaska.gov/FedAidPDFs/FREDF-5-R-8(8)1-D.pdf" TargetMode="External"/><Relationship Id="rId2" Type="http://schemas.openxmlformats.org/officeDocument/2006/relationships/hyperlink" Target="http://www.adfg.alaska.gov/FedAidPDFs/fds94-33.pdf" TargetMode="External"/><Relationship Id="rId16" Type="http://schemas.openxmlformats.org/officeDocument/2006/relationships/hyperlink" Target="http://www.adfg.alaska.gov/FedAidPDFs/fds-072.pdf" TargetMode="External"/><Relationship Id="rId20" Type="http://schemas.openxmlformats.org/officeDocument/2006/relationships/hyperlink" Target="http://www.adfg.alaska.gov/FedAidPDFs/FREDF-9-7(16)G-I-A.pdf" TargetMode="External"/><Relationship Id="rId29" Type="http://schemas.openxmlformats.org/officeDocument/2006/relationships/drawing" Target="../drawings/drawing9.xml"/><Relationship Id="rId1" Type="http://schemas.openxmlformats.org/officeDocument/2006/relationships/hyperlink" Target="http://www.adfg.alaska.gov/FedAidPDFs/fds93-45.pdf" TargetMode="External"/><Relationship Id="rId6" Type="http://schemas.openxmlformats.org/officeDocument/2006/relationships/hyperlink" Target="http://www.adfg.alaska.gov/FedAidPDFs/fds98-20.pdf" TargetMode="External"/><Relationship Id="rId11" Type="http://schemas.openxmlformats.org/officeDocument/2006/relationships/hyperlink" Target="http://www.adfg.alaska.gov/FedAidPDFs/fds04-21.pdf" TargetMode="External"/><Relationship Id="rId24" Type="http://schemas.openxmlformats.org/officeDocument/2006/relationships/hyperlink" Target="http://www.adfg.alaska.gov/FedAidPDFs/FREDF-5-R-9(9)1-D.pdf" TargetMode="External"/><Relationship Id="rId5" Type="http://schemas.openxmlformats.org/officeDocument/2006/relationships/hyperlink" Target="http://www.adfg.alaska.gov/FedAidPDFs/fds97-16.pdf" TargetMode="External"/><Relationship Id="rId15" Type="http://schemas.openxmlformats.org/officeDocument/2006/relationships/hyperlink" Target="http://www.adfg.alaska.gov/FedAidPDFs/fds90-51.pdf" TargetMode="External"/><Relationship Id="rId23" Type="http://schemas.openxmlformats.org/officeDocument/2006/relationships/hyperlink" Target="http://www.adfg.alaska.gov/FedAidPDFs/FREDF-9-1(10)1-D.pdf" TargetMode="External"/><Relationship Id="rId28" Type="http://schemas.openxmlformats.org/officeDocument/2006/relationships/printerSettings" Target="../printerSettings/printerSettings11.bin"/><Relationship Id="rId10" Type="http://schemas.openxmlformats.org/officeDocument/2006/relationships/hyperlink" Target="http://www.adfg.alaska.gov/FedAidPDFs/fds02-30.pdf" TargetMode="External"/><Relationship Id="rId19" Type="http://schemas.openxmlformats.org/officeDocument/2006/relationships/hyperlink" Target="http://www.adfg.alaska.gov/FedAidPDFs/FREDF-9-8(17)G-I-Q.pdf" TargetMode="External"/><Relationship Id="rId4" Type="http://schemas.openxmlformats.org/officeDocument/2006/relationships/hyperlink" Target="http://www.adfg.alaska.gov/FedAidPDFs/fds96-28.pdf" TargetMode="External"/><Relationship Id="rId9" Type="http://schemas.openxmlformats.org/officeDocument/2006/relationships/hyperlink" Target="http://www.adfg.alaska.gov/FedAidPDFs/fds01-34.pdf" TargetMode="External"/><Relationship Id="rId14" Type="http://schemas.openxmlformats.org/officeDocument/2006/relationships/hyperlink" Target="http://www.adfg.alaska.gov/FedAidPDFs/fds-114.pdf" TargetMode="External"/><Relationship Id="rId22" Type="http://schemas.openxmlformats.org/officeDocument/2006/relationships/hyperlink" Target="http://www.adfg.alaska.gov/FedAidPDFs/FREDF-9-2(11)1-D.pdf" TargetMode="External"/><Relationship Id="rId27" Type="http://schemas.openxmlformats.org/officeDocument/2006/relationships/hyperlink" Target="http://www.adfg.alaska.gov/FedAidPDFs/FREDF-5-R-6(6)1-D.pdf" TargetMode="External"/></Relationships>
</file>

<file path=xl/worksheets/_rels/sheet12.xml.rels><?xml version="1.0" encoding="UTF-8" standalone="yes"?>
<Relationships xmlns="http://schemas.openxmlformats.org/package/2006/relationships"><Relationship Id="rId8" Type="http://schemas.openxmlformats.org/officeDocument/2006/relationships/hyperlink" Target="http://www.adfg.alaska.gov/FedAidPDFs/FREDF-5-R-8(8)1-D.pdf" TargetMode="External"/><Relationship Id="rId3" Type="http://schemas.openxmlformats.org/officeDocument/2006/relationships/hyperlink" Target="http://www.adfg.alaska.gov/FedAidPDFs/FREDF-9-7(16)G-I-A.pdf" TargetMode="External"/><Relationship Id="rId7" Type="http://schemas.openxmlformats.org/officeDocument/2006/relationships/hyperlink" Target="http://www.adfg.alaska.gov/FedAidPDFs/FREDF-5-R-9(9)1-D.pdf" TargetMode="External"/><Relationship Id="rId2" Type="http://schemas.openxmlformats.org/officeDocument/2006/relationships/hyperlink" Target="http://www.adfg.alaska.gov/FedAidPDFs/FREDF-9-8(17)G-I-Q.pdf" TargetMode="External"/><Relationship Id="rId1" Type="http://schemas.openxmlformats.org/officeDocument/2006/relationships/hyperlink" Target="http://www.adfg.alaska.gov/FedAidPDFs/fds-021.pdf" TargetMode="External"/><Relationship Id="rId6" Type="http://schemas.openxmlformats.org/officeDocument/2006/relationships/hyperlink" Target="http://www.adfg.alaska.gov/FedAidPDFs/FREDF-9-1(10)1-D.pdf" TargetMode="External"/><Relationship Id="rId11" Type="http://schemas.openxmlformats.org/officeDocument/2006/relationships/printerSettings" Target="../printerSettings/printerSettings12.bin"/><Relationship Id="rId5" Type="http://schemas.openxmlformats.org/officeDocument/2006/relationships/hyperlink" Target="http://www.adfg.alaska.gov/FedAidPDFs/FREDF-9-2(11)1-D.pdf" TargetMode="External"/><Relationship Id="rId10" Type="http://schemas.openxmlformats.org/officeDocument/2006/relationships/hyperlink" Target="http://www.adfg.alaska.gov/FedAidPDFs/FREDF-5-R-6(6)1-D.pdf" TargetMode="External"/><Relationship Id="rId4" Type="http://schemas.openxmlformats.org/officeDocument/2006/relationships/hyperlink" Target="http://www.adfg.alaska.gov/FedAidPDFs/FREDF-9-3(12)G-IV-A.pdf" TargetMode="External"/><Relationship Id="rId9" Type="http://schemas.openxmlformats.org/officeDocument/2006/relationships/hyperlink" Target="http://www.adfg.alaska.gov/FedAidPDFs/FREDF-5-R-7(7)1-D.pdf" TargetMode="External"/></Relationships>
</file>

<file path=xl/worksheets/_rels/sheet13.xml.rels><?xml version="1.0" encoding="UTF-8" standalone="yes"?>
<Relationships xmlns="http://schemas.openxmlformats.org/package/2006/relationships"><Relationship Id="rId8" Type="http://schemas.openxmlformats.org/officeDocument/2006/relationships/hyperlink" Target="http://www.adfg.alaska.gov/FedAidPDFs/fds93-45.pdf" TargetMode="External"/><Relationship Id="rId13" Type="http://schemas.openxmlformats.org/officeDocument/2006/relationships/hyperlink" Target="http://www.adfg.alaska.gov/FedAidPDFs/fds99-15.pdf" TargetMode="External"/><Relationship Id="rId18" Type="http://schemas.openxmlformats.org/officeDocument/2006/relationships/hyperlink" Target="http://www.adfg.alaska.gov/FedAidPDFs/FDS11-61.pdf" TargetMode="External"/><Relationship Id="rId26" Type="http://schemas.openxmlformats.org/officeDocument/2006/relationships/drawing" Target="../drawings/drawing10.xml"/><Relationship Id="rId3" Type="http://schemas.openxmlformats.org/officeDocument/2006/relationships/hyperlink" Target="http://www.adfg.alaska.gov/FedAidPDFs/FREDf-9-16(25)G-I-Q-1.pdf" TargetMode="External"/><Relationship Id="rId21" Type="http://schemas.openxmlformats.org/officeDocument/2006/relationships/hyperlink" Target="http://www.adfg.alaska.gov/FedAidPDFs/FREDF-9-3(12)G-IV-A.pdf" TargetMode="External"/><Relationship Id="rId7" Type="http://schemas.openxmlformats.org/officeDocument/2006/relationships/hyperlink" Target="http://www.adfg.alaska.gov/FedAidPDFs/fds90-51.pdf" TargetMode="External"/><Relationship Id="rId12" Type="http://schemas.openxmlformats.org/officeDocument/2006/relationships/hyperlink" Target="http://www.adfg.alaska.gov/FedAidPDFs/fds98-20.pdf" TargetMode="External"/><Relationship Id="rId17" Type="http://schemas.openxmlformats.org/officeDocument/2006/relationships/hyperlink" Target="http://www.adfg.alaska.gov/FedAidPDFs/fds04-21.pdf" TargetMode="External"/><Relationship Id="rId25" Type="http://schemas.openxmlformats.org/officeDocument/2006/relationships/printerSettings" Target="../printerSettings/printerSettings13.bin"/><Relationship Id="rId2" Type="http://schemas.openxmlformats.org/officeDocument/2006/relationships/hyperlink" Target="http://www.adfg.alaska.gov/FedAidPDFs/FREDf-10-1(27)S-1-1.pdf" TargetMode="External"/><Relationship Id="rId16" Type="http://schemas.openxmlformats.org/officeDocument/2006/relationships/hyperlink" Target="http://www.adfg.alaska.gov/FedAidPDFs/fds02-30.pdf" TargetMode="External"/><Relationship Id="rId20" Type="http://schemas.openxmlformats.org/officeDocument/2006/relationships/hyperlink" Target="http://www.adfg.alaska.gov/FedAidPDFs/fds97-16.pdf" TargetMode="External"/><Relationship Id="rId1" Type="http://schemas.openxmlformats.org/officeDocument/2006/relationships/hyperlink" Target="http://www.adfg.alaska.gov/FedAidPDFs/FREDF-9-17(26)AFS-41-12B.pdf" TargetMode="External"/><Relationship Id="rId6" Type="http://schemas.openxmlformats.org/officeDocument/2006/relationships/hyperlink" Target="http://www.adfg.alaska.gov/FedAidPDFs/fds-114.pdf" TargetMode="External"/><Relationship Id="rId11" Type="http://schemas.openxmlformats.org/officeDocument/2006/relationships/hyperlink" Target="http://www.adfg.alaska.gov/FedAidPDFs/fds96-28.pdf" TargetMode="External"/><Relationship Id="rId24" Type="http://schemas.openxmlformats.org/officeDocument/2006/relationships/hyperlink" Target="http://www.adfg.alaska.gov/FedAidPDFs/FREDF-5-R-9(9)1-D.pdf" TargetMode="External"/><Relationship Id="rId5" Type="http://schemas.openxmlformats.org/officeDocument/2006/relationships/hyperlink" Target="http://www.adfg.alaska.gov/FedAidPDFs/fds-072.pdf" TargetMode="External"/><Relationship Id="rId15" Type="http://schemas.openxmlformats.org/officeDocument/2006/relationships/hyperlink" Target="http://www.adfg.alaska.gov/FedAidPDFs/fds01-34.pdf" TargetMode="External"/><Relationship Id="rId23" Type="http://schemas.openxmlformats.org/officeDocument/2006/relationships/hyperlink" Target="http://www.adfg.alaska.gov/FedAidPDFs/FREDF-9-1(10)1-D.pdf" TargetMode="External"/><Relationship Id="rId10" Type="http://schemas.openxmlformats.org/officeDocument/2006/relationships/hyperlink" Target="http://www.adfg.alaska.gov/FedAidPDFs/fds95-23.pdf" TargetMode="External"/><Relationship Id="rId19" Type="http://schemas.openxmlformats.org/officeDocument/2006/relationships/hyperlink" Target="http://www.adfg.alaska.gov/FedAidPDFs/FDS11-62.pdf" TargetMode="External"/><Relationship Id="rId4" Type="http://schemas.openxmlformats.org/officeDocument/2006/relationships/hyperlink" Target="http://www.adfg.alaska.gov/FedAidPDFs/fds-021.pdf" TargetMode="External"/><Relationship Id="rId9" Type="http://schemas.openxmlformats.org/officeDocument/2006/relationships/hyperlink" Target="http://www.adfg.alaska.gov/FedAidPDFs/fds94-33.pdf" TargetMode="External"/><Relationship Id="rId14" Type="http://schemas.openxmlformats.org/officeDocument/2006/relationships/hyperlink" Target="http://www.adfg.alaska.gov/FedAidPDFs/fds00-17.pdf" TargetMode="External"/><Relationship Id="rId22" Type="http://schemas.openxmlformats.org/officeDocument/2006/relationships/hyperlink" Target="http://www.adfg.alaska.gov/FedAidPDFs/FREDF-9-2(11)1-D.pdf" TargetMode="External"/></Relationships>
</file>

<file path=xl/worksheets/_rels/sheet14.xml.rels><?xml version="1.0" encoding="UTF-8" standalone="yes"?>
<Relationships xmlns="http://schemas.openxmlformats.org/package/2006/relationships"><Relationship Id="rId2" Type="http://schemas.openxmlformats.org/officeDocument/2006/relationships/printerSettings" Target="../printerSettings/printerSettings14.bin"/><Relationship Id="rId1" Type="http://schemas.openxmlformats.org/officeDocument/2006/relationships/hyperlink" Target="http://www.adfg.alaska.gov/FedAidPDFs/fds-021.pdf" TargetMode="External"/></Relationships>
</file>

<file path=xl/worksheets/_rels/sheet15.xml.rels><?xml version="1.0" encoding="UTF-8" standalone="yes"?>
<Relationships xmlns="http://schemas.openxmlformats.org/package/2006/relationships"><Relationship Id="rId8" Type="http://schemas.openxmlformats.org/officeDocument/2006/relationships/hyperlink" Target="http://www.adfg.alaska.gov/FedAidPDFs/fds93-45.pdf" TargetMode="External"/><Relationship Id="rId13" Type="http://schemas.openxmlformats.org/officeDocument/2006/relationships/hyperlink" Target="http://www.adfg.alaska.gov/FedAidPDFs/fds99-15.pdf" TargetMode="External"/><Relationship Id="rId18" Type="http://schemas.openxmlformats.org/officeDocument/2006/relationships/hyperlink" Target="http://www.adfg.alaska.gov/FedAidPDFs/FDS11-61.pdf" TargetMode="External"/><Relationship Id="rId3" Type="http://schemas.openxmlformats.org/officeDocument/2006/relationships/hyperlink" Target="http://www.adfg.alaska.gov/FedAidPDFs/FREDf-9-16(25)G-I-Q-1.pdf" TargetMode="External"/><Relationship Id="rId21" Type="http://schemas.openxmlformats.org/officeDocument/2006/relationships/hyperlink" Target="http://www.adfg.alaska.gov/FedAidPDFs/fredf-9-11(20)g-i-q.pdf" TargetMode="External"/><Relationship Id="rId7" Type="http://schemas.openxmlformats.org/officeDocument/2006/relationships/hyperlink" Target="http://www.adfg.alaska.gov/FedAidPDFs/fds90-51.pdf" TargetMode="External"/><Relationship Id="rId12" Type="http://schemas.openxmlformats.org/officeDocument/2006/relationships/hyperlink" Target="http://www.adfg.alaska.gov/FedAidPDFs/fds98-20.pdf" TargetMode="External"/><Relationship Id="rId17" Type="http://schemas.openxmlformats.org/officeDocument/2006/relationships/hyperlink" Target="http://www.adfg.alaska.gov/FedAidPDFs/fds04-21.pdf" TargetMode="External"/><Relationship Id="rId2" Type="http://schemas.openxmlformats.org/officeDocument/2006/relationships/hyperlink" Target="http://www.adfg.alaska.gov/FedAidPDFs/FREDf-10-1(27)S-1-1.pdf" TargetMode="External"/><Relationship Id="rId16" Type="http://schemas.openxmlformats.org/officeDocument/2006/relationships/hyperlink" Target="http://www.adfg.alaska.gov/FedAidPDFs/fds02-30.pdf" TargetMode="External"/><Relationship Id="rId20" Type="http://schemas.openxmlformats.org/officeDocument/2006/relationships/hyperlink" Target="http://www.adfg.alaska.gov/FedAidPDFs/fds97-16.pdf" TargetMode="External"/><Relationship Id="rId1" Type="http://schemas.openxmlformats.org/officeDocument/2006/relationships/hyperlink" Target="http://www.adfg.alaska.gov/FedAidPDFs/FREDF-9-17(26)AFS-41-12B.pdf" TargetMode="External"/><Relationship Id="rId6" Type="http://schemas.openxmlformats.org/officeDocument/2006/relationships/hyperlink" Target="http://www.adfg.alaska.gov/FedAidPDFs/fds-114.pdf" TargetMode="External"/><Relationship Id="rId11" Type="http://schemas.openxmlformats.org/officeDocument/2006/relationships/hyperlink" Target="http://www.adfg.alaska.gov/FedAidPDFs/fds96-28.pdf" TargetMode="External"/><Relationship Id="rId24" Type="http://schemas.openxmlformats.org/officeDocument/2006/relationships/drawing" Target="../drawings/drawing11.xml"/><Relationship Id="rId5" Type="http://schemas.openxmlformats.org/officeDocument/2006/relationships/hyperlink" Target="http://www.adfg.alaska.gov/FedAidPDFs/fds-072.pdf" TargetMode="External"/><Relationship Id="rId15" Type="http://schemas.openxmlformats.org/officeDocument/2006/relationships/hyperlink" Target="http://www.adfg.alaska.gov/FedAidPDFs/fds01-34.pdf" TargetMode="External"/><Relationship Id="rId23" Type="http://schemas.openxmlformats.org/officeDocument/2006/relationships/printerSettings" Target="../printerSettings/printerSettings15.bin"/><Relationship Id="rId10" Type="http://schemas.openxmlformats.org/officeDocument/2006/relationships/hyperlink" Target="http://www.adfg.alaska.gov/FedAidPDFs/fds95-23.pdf" TargetMode="External"/><Relationship Id="rId19" Type="http://schemas.openxmlformats.org/officeDocument/2006/relationships/hyperlink" Target="http://www.adfg.alaska.gov/FedAidPDFs/FDS11-62.pdf" TargetMode="External"/><Relationship Id="rId4" Type="http://schemas.openxmlformats.org/officeDocument/2006/relationships/hyperlink" Target="http://www.adfg.alaska.gov/FedAidPDFs/fds-021.pdf" TargetMode="External"/><Relationship Id="rId9" Type="http://schemas.openxmlformats.org/officeDocument/2006/relationships/hyperlink" Target="http://www.adfg.alaska.gov/FedAidPDFs/fds94-33.pdf" TargetMode="External"/><Relationship Id="rId14" Type="http://schemas.openxmlformats.org/officeDocument/2006/relationships/hyperlink" Target="http://www.adfg.alaska.gov/FedAidPDFs/fds00-17.pdf" TargetMode="External"/><Relationship Id="rId22" Type="http://schemas.openxmlformats.org/officeDocument/2006/relationships/hyperlink" Target="http://www.adfg.alaska.gov/FedAidPDFs/fredF-9-10(19)G-I-Q.pdf" TargetMode="External"/></Relationships>
</file>

<file path=xl/worksheets/_rels/sheet16.xml.rels><?xml version="1.0" encoding="UTF-8" standalone="yes"?>
<Relationships xmlns="http://schemas.openxmlformats.org/package/2006/relationships"><Relationship Id="rId8" Type="http://schemas.openxmlformats.org/officeDocument/2006/relationships/hyperlink" Target="http://www.adfg.alaska.gov/FedAidPDFs/fds04-21.pdf" TargetMode="External"/><Relationship Id="rId13" Type="http://schemas.openxmlformats.org/officeDocument/2006/relationships/drawing" Target="../drawings/drawing12.xml"/><Relationship Id="rId3" Type="http://schemas.openxmlformats.org/officeDocument/2006/relationships/hyperlink" Target="http://www.adfg.alaska.gov/FedAidPDFs/fds98-20.pdf" TargetMode="External"/><Relationship Id="rId7" Type="http://schemas.openxmlformats.org/officeDocument/2006/relationships/hyperlink" Target="http://www.adfg.alaska.gov/FedAidPDFs/fds02-30.pdf" TargetMode="External"/><Relationship Id="rId12" Type="http://schemas.openxmlformats.org/officeDocument/2006/relationships/printerSettings" Target="../printerSettings/printerSettings16.bin"/><Relationship Id="rId2" Type="http://schemas.openxmlformats.org/officeDocument/2006/relationships/hyperlink" Target="http://www.adfg.alaska.gov/FedAidPDFs/fds96-28.pdf" TargetMode="External"/><Relationship Id="rId1" Type="http://schemas.openxmlformats.org/officeDocument/2006/relationships/hyperlink" Target="http://www.adfg.alaska.gov/FedAidPDFs/fds93-45.pdf" TargetMode="External"/><Relationship Id="rId6" Type="http://schemas.openxmlformats.org/officeDocument/2006/relationships/hyperlink" Target="http://www.adfg.alaska.gov/FedAidPDFs/fds01-34.pdf" TargetMode="External"/><Relationship Id="rId11" Type="http://schemas.openxmlformats.org/officeDocument/2006/relationships/hyperlink" Target="http://www.adfg.alaska.gov/FedAidPDFs/fds97-16.pdf" TargetMode="External"/><Relationship Id="rId5" Type="http://schemas.openxmlformats.org/officeDocument/2006/relationships/hyperlink" Target="http://www.adfg.alaska.gov/FedAidPDFs/fds00-17.pdf" TargetMode="External"/><Relationship Id="rId10" Type="http://schemas.openxmlformats.org/officeDocument/2006/relationships/hyperlink" Target="http://www.adfg.alaska.gov/FedAidPDFs/FDS11-62.pdf" TargetMode="External"/><Relationship Id="rId4" Type="http://schemas.openxmlformats.org/officeDocument/2006/relationships/hyperlink" Target="http://www.adfg.alaska.gov/FedAidPDFs/fds99-15.pdf" TargetMode="External"/><Relationship Id="rId9" Type="http://schemas.openxmlformats.org/officeDocument/2006/relationships/hyperlink" Target="http://www.adfg.alaska.gov/FedAidPDFs/FDS11-61.pdf" TargetMode="External"/></Relationships>
</file>

<file path=xl/worksheets/_rels/sheet17.xml.rels><?xml version="1.0" encoding="UTF-8" standalone="yes"?>
<Relationships xmlns="http://schemas.openxmlformats.org/package/2006/relationships"><Relationship Id="rId8" Type="http://schemas.openxmlformats.org/officeDocument/2006/relationships/drawing" Target="../drawings/drawing13.xml"/><Relationship Id="rId3" Type="http://schemas.openxmlformats.org/officeDocument/2006/relationships/hyperlink" Target="http://www.adfg.alaska.gov/FedAidPDFs/fds-021.pdf" TargetMode="External"/><Relationship Id="rId7" Type="http://schemas.openxmlformats.org/officeDocument/2006/relationships/printerSettings" Target="../printerSettings/printerSettings17.bin"/><Relationship Id="rId2" Type="http://schemas.openxmlformats.org/officeDocument/2006/relationships/hyperlink" Target="http://www.adfg.alaska.gov/FedAidPDFs/FREDf-10-1(27)S-1-1.pdf" TargetMode="External"/><Relationship Id="rId1" Type="http://schemas.openxmlformats.org/officeDocument/2006/relationships/hyperlink" Target="http://www.adfg.alaska.gov/FedAidPDFs/FREDF-9-17(26)AFS-41-12B.pdf" TargetMode="External"/><Relationship Id="rId6" Type="http://schemas.openxmlformats.org/officeDocument/2006/relationships/hyperlink" Target="http://www.adfg.alaska.gov/FedAidPDFs/fds90-51.pdf" TargetMode="External"/><Relationship Id="rId5" Type="http://schemas.openxmlformats.org/officeDocument/2006/relationships/hyperlink" Target="http://www.adfg.alaska.gov/FedAidPDFs/fds-114.pdf" TargetMode="External"/><Relationship Id="rId4" Type="http://schemas.openxmlformats.org/officeDocument/2006/relationships/hyperlink" Target="http://www.adfg.alaska.gov/FedAidPDFs/fds-072.pdf" TargetMode="External"/></Relationships>
</file>

<file path=xl/worksheets/_rels/sheet18.xml.rels><?xml version="1.0" encoding="UTF-8" standalone="yes"?>
<Relationships xmlns="http://schemas.openxmlformats.org/package/2006/relationships"><Relationship Id="rId3" Type="http://schemas.openxmlformats.org/officeDocument/2006/relationships/hyperlink" Target="http://www.adfg.alaska.gov/FedAidPDFs/FDS11-62.pdf" TargetMode="External"/><Relationship Id="rId2" Type="http://schemas.openxmlformats.org/officeDocument/2006/relationships/hyperlink" Target="http://www.adfg.alaska.gov/FedAidPDFs/FDS11-61.pdf" TargetMode="External"/><Relationship Id="rId1" Type="http://schemas.openxmlformats.org/officeDocument/2006/relationships/hyperlink" Target="http://www.adfg.alaska.gov/FedAidPDFs/fds04-21.pdf" TargetMode="External"/><Relationship Id="rId5" Type="http://schemas.openxmlformats.org/officeDocument/2006/relationships/drawing" Target="../drawings/drawing14.xml"/><Relationship Id="rId4"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3" Type="http://schemas.openxmlformats.org/officeDocument/2006/relationships/hyperlink" Target="http://www.adfg.alaska.gov/FedAidPDFs/FDS11-62.pdf" TargetMode="External"/><Relationship Id="rId2" Type="http://schemas.openxmlformats.org/officeDocument/2006/relationships/hyperlink" Target="http://www.adfg.alaska.gov/FedAidPDFs/FDS11-61.pdf" TargetMode="External"/><Relationship Id="rId1" Type="http://schemas.openxmlformats.org/officeDocument/2006/relationships/hyperlink" Target="http://www.adfg.alaska.gov/FedAidPDFs/fds04-21.pdf" TargetMode="External"/><Relationship Id="rId5" Type="http://schemas.openxmlformats.org/officeDocument/2006/relationships/drawing" Target="../drawings/drawing15.xml"/><Relationship Id="rId4"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www.adfg.alaska.gov/FedAidPDFs/FDS11-62.pdf" TargetMode="External"/><Relationship Id="rId2" Type="http://schemas.openxmlformats.org/officeDocument/2006/relationships/hyperlink" Target="http://www.adfg.alaska.gov/FedAidPDFs/FDS11-61.pdf" TargetMode="External"/><Relationship Id="rId1" Type="http://schemas.openxmlformats.org/officeDocument/2006/relationships/hyperlink" Target="http://www.adfg.alaska.gov/FedAidPDFs/fds04-21.pdf" TargetMode="External"/><Relationship Id="rId5" Type="http://schemas.openxmlformats.org/officeDocument/2006/relationships/drawing" Target="../drawings/drawing16.xml"/><Relationship Id="rId4"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3" Type="http://schemas.openxmlformats.org/officeDocument/2006/relationships/hyperlink" Target="http://www.adfg.alaska.gov/FedAidPDFs/FDS11-62.pdf" TargetMode="External"/><Relationship Id="rId2" Type="http://schemas.openxmlformats.org/officeDocument/2006/relationships/hyperlink" Target="http://www.adfg.alaska.gov/FedAidPDFs/FDS11-61.pdf" TargetMode="External"/><Relationship Id="rId1" Type="http://schemas.openxmlformats.org/officeDocument/2006/relationships/hyperlink" Target="http://www.adfg.alaska.gov/FedAidPDFs/fds04-21.pdf" TargetMode="External"/><Relationship Id="rId5" Type="http://schemas.openxmlformats.org/officeDocument/2006/relationships/drawing" Target="../drawings/drawing17.xml"/><Relationship Id="rId4"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3" Type="http://schemas.openxmlformats.org/officeDocument/2006/relationships/hyperlink" Target="http://www.adfg.alaska.gov/FedAidPDFs/fds04-21.pdf" TargetMode="External"/><Relationship Id="rId18" Type="http://schemas.openxmlformats.org/officeDocument/2006/relationships/hyperlink" Target="http://www.adfg.alaska.gov/FedAidPDFs/fds-021.pdf" TargetMode="External"/><Relationship Id="rId26" Type="http://schemas.openxmlformats.org/officeDocument/2006/relationships/hyperlink" Target="http://www.adfg.alaska.gov/FedAidPDFs/FREDF-9-12(21)G-I-Q-B.pdf" TargetMode="External"/><Relationship Id="rId39" Type="http://schemas.openxmlformats.org/officeDocument/2006/relationships/hyperlink" Target="http://www.adfg.alaska.gov/FedAidPDFs/FREDF-5-R-7(7)1-D.pdf" TargetMode="External"/><Relationship Id="rId21" Type="http://schemas.openxmlformats.org/officeDocument/2006/relationships/hyperlink" Target="http://www.adfg.alaska.gov/FedAidPDFs/FREDF-9-17(26)AFS-41-12B.pdf" TargetMode="External"/><Relationship Id="rId34" Type="http://schemas.openxmlformats.org/officeDocument/2006/relationships/hyperlink" Target="http://www.adfg.alaska.gov/FedAidPDFs/FREDF-9-3(12)G-IV-A.pdf" TargetMode="External"/><Relationship Id="rId42" Type="http://schemas.openxmlformats.org/officeDocument/2006/relationships/hyperlink" Target="http://www.adfg.alaska.gov/FedAidPDFs/FREDF-5-R-4(4)2-D.pdf" TargetMode="External"/><Relationship Id="rId7" Type="http://schemas.openxmlformats.org/officeDocument/2006/relationships/hyperlink" Target="http://www.adfg.alaska.gov/FedAidPDFs/fds97-16.pdf" TargetMode="External"/><Relationship Id="rId2" Type="http://schemas.openxmlformats.org/officeDocument/2006/relationships/hyperlink" Target="http://www.adfg.alaska.gov/FedAidPDFs/fds92-44.pdf" TargetMode="External"/><Relationship Id="rId16" Type="http://schemas.openxmlformats.org/officeDocument/2006/relationships/hyperlink" Target="http://www.adfg.alaska.gov/FedAidPDFs/fds-114.pdf" TargetMode="External"/><Relationship Id="rId20" Type="http://schemas.openxmlformats.org/officeDocument/2006/relationships/hyperlink" Target="http://www.adfg.alaska.gov/FedAidPDFs/FREDf-10-1(27)S-1-1.pdf" TargetMode="External"/><Relationship Id="rId29" Type="http://schemas.openxmlformats.org/officeDocument/2006/relationships/hyperlink" Target="http://www.adfg.alaska.gov/FedAidPDFs/fredF-9-9(18)G-I-Q.pdf" TargetMode="External"/><Relationship Id="rId41" Type="http://schemas.openxmlformats.org/officeDocument/2006/relationships/hyperlink" Target="http://www.adfg.alaska.gov/FedAidPDFs/FREDF-5-R-5(5)2-D.pdf" TargetMode="External"/><Relationship Id="rId1" Type="http://schemas.openxmlformats.org/officeDocument/2006/relationships/hyperlink" Target="http://www.adfg.alaska.gov/FedAidPDFs/fds91-48.pdf" TargetMode="External"/><Relationship Id="rId6" Type="http://schemas.openxmlformats.org/officeDocument/2006/relationships/hyperlink" Target="http://www.adfg.alaska.gov/FedAidPDFs/fds96-28.pdf" TargetMode="External"/><Relationship Id="rId11" Type="http://schemas.openxmlformats.org/officeDocument/2006/relationships/hyperlink" Target="http://www.adfg.alaska.gov/FedAidPDFs/fds01-34.pdf" TargetMode="External"/><Relationship Id="rId24" Type="http://schemas.openxmlformats.org/officeDocument/2006/relationships/hyperlink" Target="http://www.adfg.alaska.gov/FedAidPDFs/FREDf-9-14(23)G-I-Q-B.pdf" TargetMode="External"/><Relationship Id="rId32" Type="http://schemas.openxmlformats.org/officeDocument/2006/relationships/hyperlink" Target="http://www.adfg.alaska.gov/FedAidPDFs/FREDF-9-6(15)G-I-A.pdf" TargetMode="External"/><Relationship Id="rId37" Type="http://schemas.openxmlformats.org/officeDocument/2006/relationships/hyperlink" Target="http://www.adfg.alaska.gov/FedAidPDFs/FREDF-5-R-8(8)1-D.pdf" TargetMode="External"/><Relationship Id="rId40" Type="http://schemas.openxmlformats.org/officeDocument/2006/relationships/hyperlink" Target="http://www.adfg.alaska.gov/FedAidPDFs/FREDF-5-R-6(6)3-D.pdf" TargetMode="External"/><Relationship Id="rId5" Type="http://schemas.openxmlformats.org/officeDocument/2006/relationships/hyperlink" Target="http://www.adfg.alaska.gov/FedAidPDFs/fds95-23.pdf" TargetMode="External"/><Relationship Id="rId15" Type="http://schemas.openxmlformats.org/officeDocument/2006/relationships/hyperlink" Target="http://www.adfg.alaska.gov/FedAidPDFs/FDS11-62.pdf" TargetMode="External"/><Relationship Id="rId23" Type="http://schemas.openxmlformats.org/officeDocument/2006/relationships/hyperlink" Target="http://www.adfg.alaska.gov/FedAidPDFs/FREDf-9-15(24)G-I-Q-B.pdf" TargetMode="External"/><Relationship Id="rId28" Type="http://schemas.openxmlformats.org/officeDocument/2006/relationships/hyperlink" Target="http://www.adfg.alaska.gov/FedAidPDFs/fredF-9-10(19)G-I-Q.pdf" TargetMode="External"/><Relationship Id="rId36" Type="http://schemas.openxmlformats.org/officeDocument/2006/relationships/hyperlink" Target="http://www.adfg.alaska.gov/FedAidPDFs/FREDF-9-1(10)1-D.pdf" TargetMode="External"/><Relationship Id="rId10" Type="http://schemas.openxmlformats.org/officeDocument/2006/relationships/hyperlink" Target="http://www.adfg.alaska.gov/FedAidPDFs/fds00-17.pdf" TargetMode="External"/><Relationship Id="rId19" Type="http://schemas.openxmlformats.org/officeDocument/2006/relationships/hyperlink" Target="http://www.adfg.alaska.gov/FedAidPDFs/fds-072.pdf" TargetMode="External"/><Relationship Id="rId31" Type="http://schemas.openxmlformats.org/officeDocument/2006/relationships/hyperlink" Target="http://www.adfg.alaska.gov/FedAidPDFs/FREDF-9-7(16)G-I-A.pdf" TargetMode="External"/><Relationship Id="rId44" Type="http://schemas.openxmlformats.org/officeDocument/2006/relationships/drawing" Target="../drawings/drawing7.xml"/><Relationship Id="rId4" Type="http://schemas.openxmlformats.org/officeDocument/2006/relationships/hyperlink" Target="http://www.adfg.alaska.gov/FedAidPDFs/fds94-33.pdf" TargetMode="External"/><Relationship Id="rId9" Type="http://schemas.openxmlformats.org/officeDocument/2006/relationships/hyperlink" Target="http://www.adfg.alaska.gov/FedAidPDFs/fds99-15.pdf" TargetMode="External"/><Relationship Id="rId14" Type="http://schemas.openxmlformats.org/officeDocument/2006/relationships/hyperlink" Target="http://www.adfg.alaska.gov/FedAidPDFs/FDS11-61.pdf" TargetMode="External"/><Relationship Id="rId22" Type="http://schemas.openxmlformats.org/officeDocument/2006/relationships/hyperlink" Target="http://www.adfg.alaska.gov/FedAidPDFs/FREDf-9-16(25)G-I-Q-1.pdf" TargetMode="External"/><Relationship Id="rId27" Type="http://schemas.openxmlformats.org/officeDocument/2006/relationships/hyperlink" Target="http://www.adfg.alaska.gov/FedAidPDFs/fredf-9-11(20)g-i-q.pdf" TargetMode="External"/><Relationship Id="rId30" Type="http://schemas.openxmlformats.org/officeDocument/2006/relationships/hyperlink" Target="http://www.adfg.alaska.gov/FedAidPDFs/FREDF-9-8(17)G-I-Q.pdf" TargetMode="External"/><Relationship Id="rId35" Type="http://schemas.openxmlformats.org/officeDocument/2006/relationships/hyperlink" Target="http://www.adfg.alaska.gov/FedAidPDFs/FREDF-9-2(11)1-D.pdf" TargetMode="External"/><Relationship Id="rId43" Type="http://schemas.openxmlformats.org/officeDocument/2006/relationships/printerSettings" Target="../printerSettings/printerSettings7.bin"/><Relationship Id="rId8" Type="http://schemas.openxmlformats.org/officeDocument/2006/relationships/hyperlink" Target="http://www.adfg.alaska.gov/FedAidPDFs/fds98-20.pdf" TargetMode="External"/><Relationship Id="rId3" Type="http://schemas.openxmlformats.org/officeDocument/2006/relationships/hyperlink" Target="http://www.adfg.alaska.gov/FedAidPDFs/fds93-45.pdf" TargetMode="External"/><Relationship Id="rId12" Type="http://schemas.openxmlformats.org/officeDocument/2006/relationships/hyperlink" Target="http://www.adfg.alaska.gov/FedAidPDFs/fds02-30.pdf" TargetMode="External"/><Relationship Id="rId17" Type="http://schemas.openxmlformats.org/officeDocument/2006/relationships/hyperlink" Target="http://www.adfg.alaska.gov/FedAidPDFs/fds90-51.pdf" TargetMode="External"/><Relationship Id="rId25" Type="http://schemas.openxmlformats.org/officeDocument/2006/relationships/hyperlink" Target="http://www.adfg.alaska.gov/FedAidPDFs/FREDF-9-13(22)G-I-Q-B.pdf" TargetMode="External"/><Relationship Id="rId33" Type="http://schemas.openxmlformats.org/officeDocument/2006/relationships/hyperlink" Target="http://www.adfg.alaska.gov/FedAidPDFs/FREDF-9-5(14)G-I-A.pdf" TargetMode="External"/><Relationship Id="rId38" Type="http://schemas.openxmlformats.org/officeDocument/2006/relationships/hyperlink" Target="http://www.adfg.alaska.gov/FedAidPDFs/FREDF-5-R-9(9)1-D.pdf"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www.adfg.alaska.gov/FedAidPDFs/FREDF-9-8(17)G-I-Q.pdf" TargetMode="External"/><Relationship Id="rId13" Type="http://schemas.openxmlformats.org/officeDocument/2006/relationships/hyperlink" Target="http://www.adfg.alaska.gov/FedAidPDFs/FREDF-9-2(11)1-D.pdf" TargetMode="External"/><Relationship Id="rId18" Type="http://schemas.openxmlformats.org/officeDocument/2006/relationships/hyperlink" Target="http://www.adfg.alaska.gov/FedAidPDFs/FREDF-5-R-7(7)1-D.pdf" TargetMode="External"/><Relationship Id="rId3" Type="http://schemas.openxmlformats.org/officeDocument/2006/relationships/hyperlink" Target="http://www.adfg.alaska.gov/FedAidPDFs/FREDF-9-13(22)G-I-Q-B.pdf" TargetMode="External"/><Relationship Id="rId21" Type="http://schemas.openxmlformats.org/officeDocument/2006/relationships/hyperlink" Target="http://www.adfg.alaska.gov/FedAidPDFs/FREDF-5-R-4(4)2-D.pdf" TargetMode="External"/><Relationship Id="rId7" Type="http://schemas.openxmlformats.org/officeDocument/2006/relationships/hyperlink" Target="http://www.adfg.alaska.gov/FedAidPDFs/fredF-9-9(18)G-I-Q.pdf" TargetMode="External"/><Relationship Id="rId12" Type="http://schemas.openxmlformats.org/officeDocument/2006/relationships/hyperlink" Target="http://www.adfg.alaska.gov/FedAidPDFs/FREDF-9-3(12)G-IV-A.pdf" TargetMode="External"/><Relationship Id="rId17" Type="http://schemas.openxmlformats.org/officeDocument/2006/relationships/hyperlink" Target="http://www.adfg.alaska.gov/FedAidPDFs/FREDF-5-R-9(9)1-D.pdf" TargetMode="External"/><Relationship Id="rId2" Type="http://schemas.openxmlformats.org/officeDocument/2006/relationships/hyperlink" Target="http://www.adfg.alaska.gov/FedAidPDFs/FREDf-9-14(23)G-I-Q-B.pdf" TargetMode="External"/><Relationship Id="rId16" Type="http://schemas.openxmlformats.org/officeDocument/2006/relationships/hyperlink" Target="http://www.adfg.alaska.gov/FedAidPDFs/FREDF-5-R-8(8)1-D.pdf" TargetMode="External"/><Relationship Id="rId20" Type="http://schemas.openxmlformats.org/officeDocument/2006/relationships/hyperlink" Target="http://www.adfg.alaska.gov/FedAidPDFs/FREDF-5-R-5(5)2-D.pdf" TargetMode="External"/><Relationship Id="rId1" Type="http://schemas.openxmlformats.org/officeDocument/2006/relationships/hyperlink" Target="http://www.adfg.alaska.gov/FedAidPDFs/fds-021.pdf" TargetMode="External"/><Relationship Id="rId6" Type="http://schemas.openxmlformats.org/officeDocument/2006/relationships/hyperlink" Target="http://www.adfg.alaska.gov/FedAidPDFs/fredF-9-10(19)G-I-Q.pdf" TargetMode="External"/><Relationship Id="rId11" Type="http://schemas.openxmlformats.org/officeDocument/2006/relationships/hyperlink" Target="http://www.adfg.alaska.gov/FedAidPDFs/FREDF-9-5(14)G-I-A.pdf" TargetMode="External"/><Relationship Id="rId5" Type="http://schemas.openxmlformats.org/officeDocument/2006/relationships/hyperlink" Target="http://www.adfg.alaska.gov/FedAidPDFs/fredf-9-11(20)g-i-q.pdf" TargetMode="External"/><Relationship Id="rId15" Type="http://schemas.openxmlformats.org/officeDocument/2006/relationships/hyperlink" Target="http://www.adfg.alaska.gov/FedAidPDFs/FREDF-9-1(10)1-D.pdf" TargetMode="External"/><Relationship Id="rId10" Type="http://schemas.openxmlformats.org/officeDocument/2006/relationships/hyperlink" Target="http://www.adfg.alaska.gov/FedAidPDFs/FREDF-9-6(15)G-I-A.pdf" TargetMode="External"/><Relationship Id="rId19" Type="http://schemas.openxmlformats.org/officeDocument/2006/relationships/hyperlink" Target="http://www.adfg.alaska.gov/FedAidPDFs/FREDF-5-R-6(6)3-D.pdf" TargetMode="External"/><Relationship Id="rId4" Type="http://schemas.openxmlformats.org/officeDocument/2006/relationships/hyperlink" Target="http://www.adfg.alaska.gov/FedAidPDFs/FREDF-9-12(21)G-I-Q-B.pdf" TargetMode="External"/><Relationship Id="rId9" Type="http://schemas.openxmlformats.org/officeDocument/2006/relationships/hyperlink" Target="http://www.adfg.alaska.gov/FedAidPDFs/FREDF-9-7(16)G-I-A.pdf" TargetMode="External"/><Relationship Id="rId14" Type="http://schemas.openxmlformats.org/officeDocument/2006/relationships/hyperlink" Target="http://www.adfg.alaska.gov/FedAidPDFs/FREDf-9-15(24)G-I-Q-B.pdf" TargetMode="External"/><Relationship Id="rId22"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3" Type="http://schemas.openxmlformats.org/officeDocument/2006/relationships/hyperlink" Target="http://www.adfg.alaska.gov/FedAidPDFs/fds04-21.pdf" TargetMode="External"/><Relationship Id="rId18" Type="http://schemas.openxmlformats.org/officeDocument/2006/relationships/hyperlink" Target="http://www.adfg.alaska.gov/FedAidPDFs/fds-021.pdf" TargetMode="External"/><Relationship Id="rId26" Type="http://schemas.openxmlformats.org/officeDocument/2006/relationships/hyperlink" Target="http://www.adfg.alaska.gov/FedAidPDFs/fredF-9-10(19)G-I-Q.pdf" TargetMode="External"/><Relationship Id="rId21" Type="http://schemas.openxmlformats.org/officeDocument/2006/relationships/hyperlink" Target="http://www.adfg.alaska.gov/FedAidPDFs/FREDF-9-17(26)AFS-41-12B.pdf" TargetMode="External"/><Relationship Id="rId34" Type="http://schemas.openxmlformats.org/officeDocument/2006/relationships/hyperlink" Target="http://www.adfg.alaska.gov/FedAidPDFs/FREDF-5-R-6(6)4-D.pdf" TargetMode="External"/><Relationship Id="rId7" Type="http://schemas.openxmlformats.org/officeDocument/2006/relationships/hyperlink" Target="http://www.adfg.alaska.gov/FedAidPDFs/fds97-16.pdf" TargetMode="External"/><Relationship Id="rId12" Type="http://schemas.openxmlformats.org/officeDocument/2006/relationships/hyperlink" Target="http://www.adfg.alaska.gov/FedAidPDFs/fds02-30.pdf" TargetMode="External"/><Relationship Id="rId17" Type="http://schemas.openxmlformats.org/officeDocument/2006/relationships/hyperlink" Target="http://www.adfg.alaska.gov/FedAidPDFs/fds90-51.pdf" TargetMode="External"/><Relationship Id="rId25" Type="http://schemas.openxmlformats.org/officeDocument/2006/relationships/hyperlink" Target="http://www.adfg.alaska.gov/FedAidPDFs/FREDF-9-12(21)G-I-Q-A.pdf" TargetMode="External"/><Relationship Id="rId33" Type="http://schemas.openxmlformats.org/officeDocument/2006/relationships/hyperlink" Target="http://www.adfg.alaska.gov/FedAidPDFs/FREDF-5-R-7(7)1-D.pdf" TargetMode="External"/><Relationship Id="rId38" Type="http://schemas.openxmlformats.org/officeDocument/2006/relationships/drawing" Target="../drawings/drawing8.xml"/><Relationship Id="rId2" Type="http://schemas.openxmlformats.org/officeDocument/2006/relationships/hyperlink" Target="http://www.adfg.alaska.gov/FedAidPDFs/fds92-44.pdf" TargetMode="External"/><Relationship Id="rId16" Type="http://schemas.openxmlformats.org/officeDocument/2006/relationships/hyperlink" Target="http://www.adfg.alaska.gov/FedAidPDFs/fds-114.pdf" TargetMode="External"/><Relationship Id="rId20" Type="http://schemas.openxmlformats.org/officeDocument/2006/relationships/hyperlink" Target="http://www.adfg.alaska.gov/FedAidPDFs/FREDf-10-1(27)S-1-1.pdf" TargetMode="External"/><Relationship Id="rId29" Type="http://schemas.openxmlformats.org/officeDocument/2006/relationships/hyperlink" Target="http://www.adfg.alaska.gov/FedAidPDFs/FREDF-9-2(11)1-D.pdf" TargetMode="External"/><Relationship Id="rId1" Type="http://schemas.openxmlformats.org/officeDocument/2006/relationships/hyperlink" Target="http://www.adfg.alaska.gov/FedAidPDFs/fds91-48.pdf" TargetMode="External"/><Relationship Id="rId6" Type="http://schemas.openxmlformats.org/officeDocument/2006/relationships/hyperlink" Target="http://www.adfg.alaska.gov/FedAidPDFs/fds96-28.pdf" TargetMode="External"/><Relationship Id="rId11" Type="http://schemas.openxmlformats.org/officeDocument/2006/relationships/hyperlink" Target="http://www.adfg.alaska.gov/FedAidPDFs/fds01-34.pdf" TargetMode="External"/><Relationship Id="rId24" Type="http://schemas.openxmlformats.org/officeDocument/2006/relationships/hyperlink" Target="http://www.adfg.alaska.gov/FedAidPDFs/FREDF-9-13(22)G-I-Q-A.pdf" TargetMode="External"/><Relationship Id="rId32" Type="http://schemas.openxmlformats.org/officeDocument/2006/relationships/hyperlink" Target="http://www.adfg.alaska.gov/FedAidPDFs/FREDF-5-R-8(8)1-D.pdf" TargetMode="External"/><Relationship Id="rId37" Type="http://schemas.openxmlformats.org/officeDocument/2006/relationships/printerSettings" Target="../printerSettings/printerSettings9.bin"/><Relationship Id="rId5" Type="http://schemas.openxmlformats.org/officeDocument/2006/relationships/hyperlink" Target="http://www.adfg.alaska.gov/FedAidPDFs/fds95-23.pdf" TargetMode="External"/><Relationship Id="rId15" Type="http://schemas.openxmlformats.org/officeDocument/2006/relationships/hyperlink" Target="http://www.adfg.alaska.gov/FedAidPDFs/FDS11-62.pdf" TargetMode="External"/><Relationship Id="rId23" Type="http://schemas.openxmlformats.org/officeDocument/2006/relationships/hyperlink" Target="http://www.adfg.alaska.gov/FedAidPDFs/FREDF-9-6(15)G-I-A.pdf" TargetMode="External"/><Relationship Id="rId28" Type="http://schemas.openxmlformats.org/officeDocument/2006/relationships/hyperlink" Target="http://www.adfg.alaska.gov/FedAidPDFs/FREDF-9-3(12)G-IV-A.pdf" TargetMode="External"/><Relationship Id="rId36" Type="http://schemas.openxmlformats.org/officeDocument/2006/relationships/hyperlink" Target="http://www.adfg.alaska.gov/FedAidPDFs/FREDF-5-R-4(4)1-D.pdf" TargetMode="External"/><Relationship Id="rId10" Type="http://schemas.openxmlformats.org/officeDocument/2006/relationships/hyperlink" Target="http://www.adfg.alaska.gov/FedAidPDFs/fds00-17.pdf" TargetMode="External"/><Relationship Id="rId19" Type="http://schemas.openxmlformats.org/officeDocument/2006/relationships/hyperlink" Target="http://www.adfg.alaska.gov/FedAidPDFs/fds-072.pdf" TargetMode="External"/><Relationship Id="rId31" Type="http://schemas.openxmlformats.org/officeDocument/2006/relationships/hyperlink" Target="http://www.adfg.alaska.gov/FedAidPDFs/FREDF-5-R-9(9)1-D.pdf" TargetMode="External"/><Relationship Id="rId4" Type="http://schemas.openxmlformats.org/officeDocument/2006/relationships/hyperlink" Target="http://www.adfg.alaska.gov/FedAidPDFs/fds94-33.pdf" TargetMode="External"/><Relationship Id="rId9" Type="http://schemas.openxmlformats.org/officeDocument/2006/relationships/hyperlink" Target="http://www.adfg.alaska.gov/FedAidPDFs/fds99-15.pdf" TargetMode="External"/><Relationship Id="rId14" Type="http://schemas.openxmlformats.org/officeDocument/2006/relationships/hyperlink" Target="http://www.adfg.alaska.gov/FedAidPDFs/FDS11-61.pdf" TargetMode="External"/><Relationship Id="rId22" Type="http://schemas.openxmlformats.org/officeDocument/2006/relationships/hyperlink" Target="http://www.adfg.alaska.gov/FedAidPDFs/FREDf-9-16(25)G-I-Q-1.pdf" TargetMode="External"/><Relationship Id="rId27" Type="http://schemas.openxmlformats.org/officeDocument/2006/relationships/hyperlink" Target="http://www.adfg.alaska.gov/FedAidPDFs/FREDF-9-5(14)G-I-A.pdf" TargetMode="External"/><Relationship Id="rId30" Type="http://schemas.openxmlformats.org/officeDocument/2006/relationships/hyperlink" Target="http://www.adfg.alaska.gov/FedAidPDFs/FREDF-9-1(10)1-D.pdf" TargetMode="External"/><Relationship Id="rId35" Type="http://schemas.openxmlformats.org/officeDocument/2006/relationships/hyperlink" Target="http://www.adfg.alaska.gov/FedAidPDFs/FREDF-5-R-5(5)1-D.pdf" TargetMode="External"/><Relationship Id="rId8" Type="http://schemas.openxmlformats.org/officeDocument/2006/relationships/hyperlink" Target="http://www.adfg.alaska.gov/FedAidPDFs/fds98-20.pdf" TargetMode="External"/><Relationship Id="rId3" Type="http://schemas.openxmlformats.org/officeDocument/2006/relationships/hyperlink" Target="http://www.adfg.alaska.gov/FedAidPDFs/fds93-45.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18B889-A4C8-4BE5-A4EB-F97A817EFA28}">
  <dimension ref="A8:S69"/>
  <sheetViews>
    <sheetView zoomScale="85" zoomScaleNormal="85" workbookViewId="0">
      <pane ySplit="12" topLeftCell="A13" activePane="bottomLeft" state="frozen"/>
      <selection pane="bottomLeft" activeCell="A15" sqref="A15"/>
    </sheetView>
  </sheetViews>
  <sheetFormatPr defaultRowHeight="14.4" x14ac:dyDescent="0.3"/>
  <cols>
    <col min="2" max="2" width="16.33203125" bestFit="1" customWidth="1"/>
  </cols>
  <sheetData>
    <row r="8" spans="1:18" x14ac:dyDescent="0.3">
      <c r="A8" t="s">
        <v>188</v>
      </c>
    </row>
    <row r="9" spans="1:18" x14ac:dyDescent="0.3">
      <c r="A9" t="s">
        <v>189</v>
      </c>
    </row>
    <row r="10" spans="1:18" x14ac:dyDescent="0.3">
      <c r="A10" t="s">
        <v>190</v>
      </c>
    </row>
    <row r="11" spans="1:18" x14ac:dyDescent="0.3">
      <c r="B11" s="2" t="s">
        <v>191</v>
      </c>
    </row>
    <row r="12" spans="1:18" x14ac:dyDescent="0.3">
      <c r="A12" s="126" t="s">
        <v>41</v>
      </c>
      <c r="B12" s="126" t="s">
        <v>192</v>
      </c>
      <c r="C12" s="126" t="s">
        <v>42</v>
      </c>
      <c r="D12" s="126" t="s">
        <v>193</v>
      </c>
      <c r="E12" s="126" t="s">
        <v>194</v>
      </c>
      <c r="F12" s="126" t="s">
        <v>195</v>
      </c>
      <c r="G12" s="126" t="s">
        <v>196</v>
      </c>
      <c r="H12" s="126" t="s">
        <v>420</v>
      </c>
      <c r="I12" s="126" t="s">
        <v>197</v>
      </c>
      <c r="J12" s="126" t="s">
        <v>198</v>
      </c>
      <c r="K12" s="126" t="s">
        <v>199</v>
      </c>
      <c r="L12" s="126" t="s">
        <v>200</v>
      </c>
      <c r="M12" s="126" t="s">
        <v>201</v>
      </c>
      <c r="N12" s="126" t="s">
        <v>202</v>
      </c>
      <c r="O12" s="126" t="s">
        <v>203</v>
      </c>
      <c r="P12" s="126" t="s">
        <v>204</v>
      </c>
      <c r="Q12" s="126" t="s">
        <v>205</v>
      </c>
      <c r="R12" s="126" t="s">
        <v>206</v>
      </c>
    </row>
    <row r="13" spans="1:18" x14ac:dyDescent="0.3">
      <c r="A13" t="s">
        <v>207</v>
      </c>
    </row>
    <row r="14" spans="1:18" x14ac:dyDescent="0.3">
      <c r="A14" s="4" t="s">
        <v>208</v>
      </c>
      <c r="B14" s="2" t="s">
        <v>209</v>
      </c>
      <c r="C14" t="s">
        <v>210</v>
      </c>
      <c r="D14" t="s">
        <v>211</v>
      </c>
      <c r="E14">
        <v>1963</v>
      </c>
      <c r="F14" t="s">
        <v>212</v>
      </c>
      <c r="G14">
        <v>1962</v>
      </c>
      <c r="H14" t="s">
        <v>213</v>
      </c>
      <c r="I14" t="s">
        <v>214</v>
      </c>
      <c r="N14" t="s">
        <v>215</v>
      </c>
      <c r="O14" s="2" t="s">
        <v>215</v>
      </c>
      <c r="P14" t="s">
        <v>215</v>
      </c>
      <c r="Q14" t="s">
        <v>216</v>
      </c>
      <c r="R14" t="s">
        <v>215</v>
      </c>
    </row>
    <row r="15" spans="1:18" x14ac:dyDescent="0.3">
      <c r="A15" s="4" t="s">
        <v>217</v>
      </c>
      <c r="B15" t="s">
        <v>218</v>
      </c>
      <c r="C15" t="s">
        <v>219</v>
      </c>
      <c r="D15" t="s">
        <v>211</v>
      </c>
      <c r="E15">
        <v>1963</v>
      </c>
      <c r="F15" t="s">
        <v>212</v>
      </c>
      <c r="G15">
        <v>1962</v>
      </c>
      <c r="H15" t="s">
        <v>213</v>
      </c>
      <c r="I15" t="s">
        <v>220</v>
      </c>
      <c r="N15" t="s">
        <v>215</v>
      </c>
      <c r="O15" s="2" t="s">
        <v>215</v>
      </c>
      <c r="P15" t="s">
        <v>215</v>
      </c>
      <c r="Q15" t="s">
        <v>216</v>
      </c>
      <c r="R15" t="s">
        <v>215</v>
      </c>
    </row>
    <row r="16" spans="1:18" x14ac:dyDescent="0.3">
      <c r="A16" s="4" t="s">
        <v>221</v>
      </c>
      <c r="B16" t="s">
        <v>222</v>
      </c>
      <c r="C16" t="s">
        <v>223</v>
      </c>
      <c r="D16" t="s">
        <v>224</v>
      </c>
      <c r="E16">
        <v>1963</v>
      </c>
      <c r="F16" t="s">
        <v>212</v>
      </c>
      <c r="G16">
        <v>1962</v>
      </c>
      <c r="H16" t="s">
        <v>225</v>
      </c>
      <c r="I16" t="s">
        <v>226</v>
      </c>
      <c r="N16" t="s">
        <v>215</v>
      </c>
      <c r="O16" t="s">
        <v>216</v>
      </c>
      <c r="P16" t="s">
        <v>215</v>
      </c>
      <c r="Q16" t="s">
        <v>216</v>
      </c>
      <c r="R16" t="s">
        <v>216</v>
      </c>
    </row>
    <row r="17" spans="1:18" x14ac:dyDescent="0.3">
      <c r="A17" s="4" t="s">
        <v>210</v>
      </c>
      <c r="B17" t="s">
        <v>227</v>
      </c>
      <c r="C17" t="s">
        <v>210</v>
      </c>
      <c r="D17" t="s">
        <v>211</v>
      </c>
      <c r="E17">
        <v>1964</v>
      </c>
      <c r="F17" t="s">
        <v>212</v>
      </c>
      <c r="G17">
        <v>1963</v>
      </c>
      <c r="H17" t="s">
        <v>213</v>
      </c>
      <c r="I17" t="s">
        <v>228</v>
      </c>
      <c r="N17" t="s">
        <v>215</v>
      </c>
      <c r="O17" t="s">
        <v>216</v>
      </c>
      <c r="P17" t="s">
        <v>216</v>
      </c>
      <c r="Q17" t="s">
        <v>216</v>
      </c>
      <c r="R17" t="s">
        <v>216</v>
      </c>
    </row>
    <row r="18" spans="1:18" x14ac:dyDescent="0.3">
      <c r="A18" s="4" t="s">
        <v>229</v>
      </c>
      <c r="B18" t="s">
        <v>230</v>
      </c>
      <c r="C18" t="s">
        <v>223</v>
      </c>
      <c r="D18" t="s">
        <v>224</v>
      </c>
      <c r="E18">
        <v>1964</v>
      </c>
      <c r="F18" t="s">
        <v>212</v>
      </c>
      <c r="G18">
        <v>1963</v>
      </c>
      <c r="H18" t="s">
        <v>225</v>
      </c>
      <c r="I18" t="s">
        <v>231</v>
      </c>
      <c r="N18" t="s">
        <v>215</v>
      </c>
      <c r="O18" t="s">
        <v>216</v>
      </c>
      <c r="P18" t="s">
        <v>215</v>
      </c>
      <c r="Q18" t="s">
        <v>216</v>
      </c>
      <c r="R18" t="s">
        <v>215</v>
      </c>
    </row>
    <row r="19" spans="1:18" x14ac:dyDescent="0.3">
      <c r="A19" s="4" t="s">
        <v>232</v>
      </c>
      <c r="B19" t="s">
        <v>233</v>
      </c>
      <c r="C19" t="s">
        <v>219</v>
      </c>
      <c r="D19" t="s">
        <v>211</v>
      </c>
      <c r="E19">
        <v>1964</v>
      </c>
      <c r="F19" t="s">
        <v>212</v>
      </c>
      <c r="G19">
        <v>1963</v>
      </c>
      <c r="H19" t="s">
        <v>213</v>
      </c>
      <c r="I19" t="s">
        <v>234</v>
      </c>
      <c r="N19" t="s">
        <v>215</v>
      </c>
      <c r="O19" s="2" t="s">
        <v>215</v>
      </c>
      <c r="P19" t="s">
        <v>215</v>
      </c>
      <c r="Q19" t="s">
        <v>216</v>
      </c>
      <c r="R19" t="s">
        <v>215</v>
      </c>
    </row>
    <row r="20" spans="1:18" x14ac:dyDescent="0.3">
      <c r="A20" s="4" t="s">
        <v>232</v>
      </c>
      <c r="B20" t="s">
        <v>235</v>
      </c>
      <c r="C20" t="s">
        <v>219</v>
      </c>
      <c r="D20" t="s">
        <v>211</v>
      </c>
      <c r="E20">
        <v>1965</v>
      </c>
      <c r="F20" t="s">
        <v>212</v>
      </c>
      <c r="G20">
        <v>1964</v>
      </c>
      <c r="H20" t="s">
        <v>213</v>
      </c>
      <c r="I20" t="s">
        <v>236</v>
      </c>
      <c r="N20" t="s">
        <v>215</v>
      </c>
      <c r="O20" s="2" t="s">
        <v>215</v>
      </c>
      <c r="P20" t="s">
        <v>215</v>
      </c>
      <c r="Q20" t="s">
        <v>216</v>
      </c>
      <c r="R20" t="s">
        <v>215</v>
      </c>
    </row>
    <row r="21" spans="1:18" x14ac:dyDescent="0.3">
      <c r="A21" s="4" t="s">
        <v>237</v>
      </c>
      <c r="B21" t="s">
        <v>238</v>
      </c>
      <c r="C21" t="s">
        <v>223</v>
      </c>
      <c r="D21" t="s">
        <v>239</v>
      </c>
      <c r="E21">
        <v>1965</v>
      </c>
      <c r="F21" t="s">
        <v>212</v>
      </c>
      <c r="G21">
        <v>1964</v>
      </c>
      <c r="H21" t="s">
        <v>225</v>
      </c>
      <c r="I21" t="s">
        <v>240</v>
      </c>
      <c r="N21" t="s">
        <v>215</v>
      </c>
      <c r="O21" t="s">
        <v>216</v>
      </c>
      <c r="P21" t="s">
        <v>215</v>
      </c>
      <c r="Q21" t="s">
        <v>216</v>
      </c>
      <c r="R21" t="s">
        <v>215</v>
      </c>
    </row>
    <row r="22" spans="1:18" x14ac:dyDescent="0.3">
      <c r="A22" s="4" t="s">
        <v>241</v>
      </c>
      <c r="B22" t="s">
        <v>242</v>
      </c>
      <c r="C22" t="s">
        <v>243</v>
      </c>
      <c r="D22" t="s">
        <v>244</v>
      </c>
      <c r="E22">
        <v>1965</v>
      </c>
      <c r="F22" t="s">
        <v>212</v>
      </c>
      <c r="G22">
        <v>1964</v>
      </c>
      <c r="H22" t="s">
        <v>245</v>
      </c>
      <c r="I22" t="s">
        <v>246</v>
      </c>
      <c r="N22" t="s">
        <v>215</v>
      </c>
      <c r="O22" s="2" t="s">
        <v>215</v>
      </c>
      <c r="P22" t="s">
        <v>215</v>
      </c>
      <c r="Q22" t="s">
        <v>216</v>
      </c>
      <c r="R22" t="s">
        <v>215</v>
      </c>
    </row>
    <row r="23" spans="1:18" x14ac:dyDescent="0.3">
      <c r="A23" s="4" t="s">
        <v>247</v>
      </c>
      <c r="B23" t="s">
        <v>248</v>
      </c>
      <c r="C23" t="s">
        <v>249</v>
      </c>
      <c r="D23" t="s">
        <v>250</v>
      </c>
      <c r="E23">
        <v>1966</v>
      </c>
      <c r="F23" t="s">
        <v>212</v>
      </c>
      <c r="G23">
        <v>1965</v>
      </c>
      <c r="H23" t="s">
        <v>251</v>
      </c>
      <c r="I23" t="s">
        <v>252</v>
      </c>
      <c r="N23" t="s">
        <v>215</v>
      </c>
      <c r="O23" s="2" t="s">
        <v>215</v>
      </c>
      <c r="P23" t="s">
        <v>215</v>
      </c>
      <c r="Q23" t="s">
        <v>253</v>
      </c>
      <c r="R23" t="s">
        <v>215</v>
      </c>
    </row>
    <row r="24" spans="1:18" x14ac:dyDescent="0.3">
      <c r="A24" s="4" t="s">
        <v>247</v>
      </c>
      <c r="B24" t="s">
        <v>254</v>
      </c>
      <c r="C24" t="s">
        <v>249</v>
      </c>
      <c r="D24" t="s">
        <v>255</v>
      </c>
      <c r="E24">
        <v>1967</v>
      </c>
      <c r="F24" t="s">
        <v>212</v>
      </c>
      <c r="G24">
        <v>1966</v>
      </c>
      <c r="H24" t="s">
        <v>256</v>
      </c>
      <c r="I24" t="s">
        <v>257</v>
      </c>
      <c r="N24" t="s">
        <v>215</v>
      </c>
      <c r="O24" s="2" t="s">
        <v>215</v>
      </c>
      <c r="P24" t="s">
        <v>215</v>
      </c>
      <c r="Q24" t="s">
        <v>253</v>
      </c>
      <c r="R24" t="s">
        <v>215</v>
      </c>
    </row>
    <row r="25" spans="1:18" x14ac:dyDescent="0.3">
      <c r="A25" s="4" t="s">
        <v>247</v>
      </c>
      <c r="B25" t="s">
        <v>258</v>
      </c>
      <c r="C25" t="s">
        <v>249</v>
      </c>
      <c r="D25" t="s">
        <v>255</v>
      </c>
      <c r="E25">
        <v>1968</v>
      </c>
      <c r="F25" t="s">
        <v>212</v>
      </c>
      <c r="G25">
        <v>1967</v>
      </c>
      <c r="H25" t="s">
        <v>256</v>
      </c>
      <c r="I25" t="s">
        <v>259</v>
      </c>
      <c r="N25" t="s">
        <v>215</v>
      </c>
      <c r="O25" s="2" t="s">
        <v>215</v>
      </c>
      <c r="P25" t="s">
        <v>215</v>
      </c>
      <c r="Q25" t="s">
        <v>253</v>
      </c>
      <c r="R25" t="s">
        <v>215</v>
      </c>
    </row>
    <row r="26" spans="1:18" x14ac:dyDescent="0.3">
      <c r="A26" s="4" t="s">
        <v>247</v>
      </c>
      <c r="B26" t="s">
        <v>260</v>
      </c>
      <c r="C26" t="s">
        <v>249</v>
      </c>
      <c r="D26" t="s">
        <v>255</v>
      </c>
      <c r="E26">
        <v>1969</v>
      </c>
      <c r="F26" t="s">
        <v>212</v>
      </c>
      <c r="G26">
        <v>1968</v>
      </c>
      <c r="H26" t="s">
        <v>256</v>
      </c>
      <c r="I26" t="s">
        <v>261</v>
      </c>
      <c r="N26" t="s">
        <v>215</v>
      </c>
      <c r="O26" s="2" t="s">
        <v>215</v>
      </c>
      <c r="P26" t="s">
        <v>215</v>
      </c>
      <c r="Q26" t="s">
        <v>262</v>
      </c>
      <c r="R26" t="s">
        <v>215</v>
      </c>
    </row>
    <row r="27" spans="1:18" x14ac:dyDescent="0.3">
      <c r="A27" s="4" t="s">
        <v>247</v>
      </c>
      <c r="B27" s="2" t="s">
        <v>263</v>
      </c>
      <c r="C27" t="s">
        <v>249</v>
      </c>
      <c r="D27" t="s">
        <v>264</v>
      </c>
      <c r="E27">
        <v>1970</v>
      </c>
      <c r="F27" t="s">
        <v>212</v>
      </c>
      <c r="G27">
        <v>1969</v>
      </c>
      <c r="H27" t="s">
        <v>256</v>
      </c>
      <c r="I27" t="s">
        <v>265</v>
      </c>
      <c r="N27" t="s">
        <v>215</v>
      </c>
      <c r="O27" s="2" t="s">
        <v>215</v>
      </c>
      <c r="P27" t="s">
        <v>215</v>
      </c>
      <c r="Q27" t="s">
        <v>266</v>
      </c>
      <c r="R27" t="s">
        <v>215</v>
      </c>
    </row>
    <row r="28" spans="1:18" x14ac:dyDescent="0.3">
      <c r="A28" t="s">
        <v>267</v>
      </c>
    </row>
    <row r="29" spans="1:18" x14ac:dyDescent="0.3">
      <c r="A29" s="4" t="s">
        <v>247</v>
      </c>
      <c r="B29" s="2" t="s">
        <v>268</v>
      </c>
      <c r="C29" t="s">
        <v>269</v>
      </c>
      <c r="D29" t="s">
        <v>270</v>
      </c>
      <c r="E29">
        <v>1971</v>
      </c>
      <c r="F29" t="s">
        <v>212</v>
      </c>
      <c r="G29">
        <v>1970</v>
      </c>
      <c r="H29" t="s">
        <v>271</v>
      </c>
      <c r="I29" t="s">
        <v>272</v>
      </c>
      <c r="N29" t="s">
        <v>215</v>
      </c>
      <c r="O29" s="2" t="s">
        <v>215</v>
      </c>
      <c r="P29" t="s">
        <v>215</v>
      </c>
      <c r="Q29" t="s">
        <v>273</v>
      </c>
      <c r="R29" t="s">
        <v>215</v>
      </c>
    </row>
    <row r="30" spans="1:18" x14ac:dyDescent="0.3">
      <c r="C30" t="s">
        <v>274</v>
      </c>
      <c r="G30">
        <v>1971</v>
      </c>
      <c r="I30" t="s">
        <v>275</v>
      </c>
    </row>
    <row r="31" spans="1:18" s="80" customFormat="1" x14ac:dyDescent="0.3">
      <c r="A31" s="98" t="s">
        <v>182</v>
      </c>
      <c r="B31" s="80" t="s">
        <v>276</v>
      </c>
      <c r="C31" s="80" t="s">
        <v>145</v>
      </c>
      <c r="D31" s="80" t="s">
        <v>183</v>
      </c>
      <c r="E31" s="80">
        <v>1973</v>
      </c>
      <c r="F31" s="80" t="s">
        <v>212</v>
      </c>
      <c r="G31" s="80">
        <v>1972</v>
      </c>
      <c r="H31" s="80" t="s">
        <v>278</v>
      </c>
      <c r="I31" s="80" t="s">
        <v>277</v>
      </c>
      <c r="N31" s="80" t="s">
        <v>216</v>
      </c>
      <c r="O31" s="80" t="s">
        <v>216</v>
      </c>
      <c r="P31" s="80" t="s">
        <v>215</v>
      </c>
      <c r="Q31" s="80" t="s">
        <v>279</v>
      </c>
      <c r="R31" s="80" t="s">
        <v>215</v>
      </c>
    </row>
    <row r="32" spans="1:18" s="80" customFormat="1" x14ac:dyDescent="0.3">
      <c r="A32" s="98" t="s">
        <v>147</v>
      </c>
      <c r="B32" s="80" t="s">
        <v>280</v>
      </c>
      <c r="C32" s="80" t="s">
        <v>145</v>
      </c>
      <c r="D32" s="80" t="s">
        <v>148</v>
      </c>
      <c r="E32" s="80">
        <v>1974</v>
      </c>
      <c r="F32" s="80" t="s">
        <v>212</v>
      </c>
      <c r="G32" s="80">
        <v>1973</v>
      </c>
      <c r="H32" s="80" t="s">
        <v>278</v>
      </c>
      <c r="I32" s="80" t="s">
        <v>281</v>
      </c>
      <c r="N32" s="80" t="s">
        <v>216</v>
      </c>
      <c r="O32" s="80" t="s">
        <v>216</v>
      </c>
      <c r="P32" s="80" t="s">
        <v>215</v>
      </c>
      <c r="Q32" s="80" t="s">
        <v>279</v>
      </c>
      <c r="R32" s="80" t="s">
        <v>215</v>
      </c>
    </row>
    <row r="33" spans="1:18" s="80" customFormat="1" x14ac:dyDescent="0.3">
      <c r="A33" s="98" t="s">
        <v>144</v>
      </c>
      <c r="B33" s="80" t="s">
        <v>282</v>
      </c>
      <c r="C33" s="80" t="s">
        <v>145</v>
      </c>
      <c r="D33" s="80" t="s">
        <v>146</v>
      </c>
      <c r="E33" s="80">
        <v>1975</v>
      </c>
      <c r="F33" s="80" t="s">
        <v>212</v>
      </c>
      <c r="G33" s="80">
        <v>1974</v>
      </c>
      <c r="H33" s="80" t="s">
        <v>284</v>
      </c>
      <c r="I33" s="80" t="s">
        <v>283</v>
      </c>
      <c r="J33" t="s">
        <v>285</v>
      </c>
      <c r="N33" s="80" t="s">
        <v>216</v>
      </c>
      <c r="O33" s="80" t="s">
        <v>216</v>
      </c>
      <c r="P33" s="80" t="s">
        <v>215</v>
      </c>
      <c r="Q33" s="80" t="s">
        <v>279</v>
      </c>
      <c r="R33" s="80" t="s">
        <v>215</v>
      </c>
    </row>
    <row r="34" spans="1:18" s="80" customFormat="1" x14ac:dyDescent="0.3">
      <c r="A34" s="98" t="s">
        <v>142</v>
      </c>
      <c r="B34" s="80" t="s">
        <v>286</v>
      </c>
      <c r="C34" s="80" t="s">
        <v>111</v>
      </c>
      <c r="D34" s="80" t="s">
        <v>120</v>
      </c>
      <c r="E34" s="80">
        <v>1976</v>
      </c>
      <c r="F34" s="80" t="s">
        <v>212</v>
      </c>
      <c r="G34" s="80">
        <v>1975</v>
      </c>
      <c r="H34" s="80" t="s">
        <v>284</v>
      </c>
      <c r="I34" s="80" t="s">
        <v>287</v>
      </c>
      <c r="J34" t="s">
        <v>285</v>
      </c>
      <c r="L34" t="s">
        <v>288</v>
      </c>
      <c r="N34" s="80" t="s">
        <v>216</v>
      </c>
      <c r="O34" s="80" t="s">
        <v>216</v>
      </c>
      <c r="P34" s="80" t="s">
        <v>215</v>
      </c>
      <c r="Q34" s="80" t="s">
        <v>279</v>
      </c>
      <c r="R34" s="80" t="s">
        <v>215</v>
      </c>
    </row>
    <row r="35" spans="1:18" x14ac:dyDescent="0.3">
      <c r="A35" s="4" t="s">
        <v>123</v>
      </c>
      <c r="B35" t="s">
        <v>289</v>
      </c>
      <c r="C35" t="s">
        <v>111</v>
      </c>
      <c r="D35" t="s">
        <v>120</v>
      </c>
      <c r="E35">
        <v>1977</v>
      </c>
      <c r="F35" t="s">
        <v>212</v>
      </c>
      <c r="G35">
        <v>1976</v>
      </c>
      <c r="H35" t="s">
        <v>284</v>
      </c>
      <c r="I35" t="s">
        <v>290</v>
      </c>
      <c r="J35" t="s">
        <v>285</v>
      </c>
      <c r="K35" t="s">
        <v>291</v>
      </c>
      <c r="L35" t="s">
        <v>288</v>
      </c>
      <c r="N35" t="s">
        <v>292</v>
      </c>
      <c r="O35" t="s">
        <v>292</v>
      </c>
      <c r="P35" t="s">
        <v>215</v>
      </c>
      <c r="Q35" t="s">
        <v>293</v>
      </c>
      <c r="R35" t="s">
        <v>215</v>
      </c>
    </row>
    <row r="36" spans="1:18" x14ac:dyDescent="0.3">
      <c r="A36" s="127" t="s">
        <v>294</v>
      </c>
      <c r="B36" s="2"/>
      <c r="C36" s="2"/>
      <c r="D36" s="2"/>
      <c r="E36" s="2"/>
      <c r="F36" s="2"/>
      <c r="G36" s="2"/>
      <c r="H36" s="2"/>
      <c r="I36" s="2"/>
      <c r="J36" s="2"/>
      <c r="K36" s="2"/>
      <c r="L36" s="2"/>
      <c r="M36" s="2"/>
      <c r="N36" s="2"/>
      <c r="O36" s="2"/>
      <c r="P36" s="2"/>
      <c r="Q36" s="2"/>
      <c r="R36" s="2"/>
    </row>
    <row r="37" spans="1:18" x14ac:dyDescent="0.3">
      <c r="A37" s="4" t="s">
        <v>119</v>
      </c>
      <c r="B37" t="s">
        <v>295</v>
      </c>
      <c r="C37" t="s">
        <v>111</v>
      </c>
      <c r="D37" t="s">
        <v>120</v>
      </c>
      <c r="E37">
        <v>1978</v>
      </c>
      <c r="F37" t="s">
        <v>212</v>
      </c>
      <c r="G37">
        <v>1977</v>
      </c>
      <c r="H37" t="s">
        <v>297</v>
      </c>
      <c r="I37" t="s">
        <v>296</v>
      </c>
      <c r="J37" t="s">
        <v>285</v>
      </c>
      <c r="K37" t="s">
        <v>291</v>
      </c>
      <c r="L37" t="s">
        <v>288</v>
      </c>
      <c r="N37" t="s">
        <v>215</v>
      </c>
      <c r="O37" t="s">
        <v>292</v>
      </c>
      <c r="P37" t="s">
        <v>215</v>
      </c>
      <c r="Q37" t="s">
        <v>298</v>
      </c>
      <c r="R37" t="s">
        <v>215</v>
      </c>
    </row>
    <row r="38" spans="1:18" x14ac:dyDescent="0.3">
      <c r="A38" s="4" t="s">
        <v>109</v>
      </c>
      <c r="B38" t="s">
        <v>299</v>
      </c>
      <c r="C38" t="s">
        <v>111</v>
      </c>
      <c r="D38" t="s">
        <v>118</v>
      </c>
      <c r="E38">
        <v>1979</v>
      </c>
      <c r="F38" t="s">
        <v>212</v>
      </c>
      <c r="G38">
        <v>1978</v>
      </c>
      <c r="H38" t="s">
        <v>301</v>
      </c>
      <c r="I38" t="s">
        <v>300</v>
      </c>
      <c r="J38" t="s">
        <v>302</v>
      </c>
      <c r="K38" t="s">
        <v>291</v>
      </c>
      <c r="L38" t="s">
        <v>288</v>
      </c>
      <c r="N38" t="s">
        <v>215</v>
      </c>
      <c r="O38" s="2" t="s">
        <v>215</v>
      </c>
      <c r="P38" t="s">
        <v>215</v>
      </c>
      <c r="Q38" t="s">
        <v>303</v>
      </c>
      <c r="R38" t="s">
        <v>215</v>
      </c>
    </row>
    <row r="39" spans="1:18" x14ac:dyDescent="0.3">
      <c r="A39" s="4" t="s">
        <v>116</v>
      </c>
      <c r="B39" t="s">
        <v>304</v>
      </c>
      <c r="C39" t="s">
        <v>111</v>
      </c>
      <c r="D39" t="s">
        <v>113</v>
      </c>
      <c r="E39">
        <v>1980</v>
      </c>
      <c r="F39" t="s">
        <v>212</v>
      </c>
      <c r="G39">
        <v>1979</v>
      </c>
      <c r="H39" t="s">
        <v>306</v>
      </c>
      <c r="I39" t="s">
        <v>305</v>
      </c>
      <c r="J39" t="s">
        <v>307</v>
      </c>
      <c r="K39" t="s">
        <v>308</v>
      </c>
      <c r="L39" t="s">
        <v>288</v>
      </c>
      <c r="N39" t="s">
        <v>215</v>
      </c>
      <c r="O39" s="2" t="s">
        <v>215</v>
      </c>
      <c r="P39" t="s">
        <v>215</v>
      </c>
      <c r="Q39" t="s">
        <v>309</v>
      </c>
      <c r="R39" t="s">
        <v>215</v>
      </c>
    </row>
    <row r="40" spans="1:18" x14ac:dyDescent="0.3">
      <c r="A40" s="4" t="s">
        <v>310</v>
      </c>
      <c r="B40" t="s">
        <v>311</v>
      </c>
      <c r="C40" t="s">
        <v>111</v>
      </c>
      <c r="D40" t="s">
        <v>312</v>
      </c>
      <c r="E40">
        <v>1980</v>
      </c>
      <c r="F40" t="s">
        <v>212</v>
      </c>
      <c r="G40">
        <v>1979</v>
      </c>
      <c r="H40" t="s">
        <v>313</v>
      </c>
      <c r="J40" t="s">
        <v>314</v>
      </c>
      <c r="K40" t="s">
        <v>308</v>
      </c>
      <c r="L40" t="s">
        <v>315</v>
      </c>
      <c r="N40" s="128"/>
      <c r="O40" s="2"/>
    </row>
    <row r="41" spans="1:18" x14ac:dyDescent="0.3">
      <c r="A41" s="4" t="s">
        <v>109</v>
      </c>
      <c r="B41" t="s">
        <v>114</v>
      </c>
      <c r="C41" t="s">
        <v>111</v>
      </c>
      <c r="D41" t="s">
        <v>113</v>
      </c>
      <c r="E41">
        <v>1981</v>
      </c>
      <c r="F41" t="s">
        <v>212</v>
      </c>
      <c r="G41">
        <v>1980</v>
      </c>
      <c r="H41" t="s">
        <v>306</v>
      </c>
      <c r="I41" t="s">
        <v>316</v>
      </c>
      <c r="J41" t="s">
        <v>314</v>
      </c>
      <c r="K41" t="s">
        <v>308</v>
      </c>
      <c r="L41" t="s">
        <v>317</v>
      </c>
      <c r="N41" t="s">
        <v>215</v>
      </c>
      <c r="O41" s="2" t="s">
        <v>215</v>
      </c>
      <c r="P41" t="s">
        <v>215</v>
      </c>
      <c r="Q41" t="s">
        <v>309</v>
      </c>
      <c r="R41" t="s">
        <v>215</v>
      </c>
    </row>
    <row r="42" spans="1:18" x14ac:dyDescent="0.3">
      <c r="A42" s="4" t="s">
        <v>318</v>
      </c>
      <c r="B42" t="s">
        <v>319</v>
      </c>
      <c r="C42" s="129" t="s">
        <v>320</v>
      </c>
      <c r="D42" s="129" t="s">
        <v>321</v>
      </c>
      <c r="E42">
        <v>1981</v>
      </c>
      <c r="F42" t="s">
        <v>212</v>
      </c>
      <c r="G42">
        <v>1980</v>
      </c>
      <c r="H42" t="s">
        <v>313</v>
      </c>
      <c r="J42" t="s">
        <v>314</v>
      </c>
      <c r="K42" t="s">
        <v>291</v>
      </c>
      <c r="L42" t="s">
        <v>322</v>
      </c>
      <c r="N42" s="128"/>
      <c r="O42" s="2"/>
    </row>
    <row r="43" spans="1:18" x14ac:dyDescent="0.3">
      <c r="A43" s="4" t="s">
        <v>109</v>
      </c>
      <c r="B43" t="s">
        <v>323</v>
      </c>
      <c r="C43" t="s">
        <v>111</v>
      </c>
      <c r="D43" t="s">
        <v>113</v>
      </c>
      <c r="E43">
        <v>1982</v>
      </c>
      <c r="F43" t="s">
        <v>212</v>
      </c>
      <c r="G43">
        <v>1981</v>
      </c>
      <c r="H43" t="s">
        <v>306</v>
      </c>
      <c r="I43" t="s">
        <v>324</v>
      </c>
      <c r="J43" t="s">
        <v>314</v>
      </c>
      <c r="K43" t="s">
        <v>308</v>
      </c>
      <c r="L43" t="s">
        <v>317</v>
      </c>
      <c r="N43" t="s">
        <v>215</v>
      </c>
      <c r="O43" s="2" t="s">
        <v>215</v>
      </c>
      <c r="P43" t="s">
        <v>215</v>
      </c>
      <c r="Q43" t="s">
        <v>309</v>
      </c>
      <c r="R43" t="s">
        <v>215</v>
      </c>
    </row>
    <row r="44" spans="1:18" x14ac:dyDescent="0.3">
      <c r="A44" s="4" t="s">
        <v>109</v>
      </c>
      <c r="B44" t="s">
        <v>110</v>
      </c>
      <c r="C44" t="s">
        <v>111</v>
      </c>
      <c r="D44" t="s">
        <v>325</v>
      </c>
      <c r="E44">
        <v>1983</v>
      </c>
      <c r="F44" t="s">
        <v>212</v>
      </c>
      <c r="G44">
        <v>1982</v>
      </c>
      <c r="H44" t="s">
        <v>306</v>
      </c>
      <c r="I44" t="s">
        <v>326</v>
      </c>
      <c r="J44" t="s">
        <v>314</v>
      </c>
      <c r="K44" t="s">
        <v>308</v>
      </c>
      <c r="L44" t="s">
        <v>317</v>
      </c>
      <c r="N44" t="s">
        <v>215</v>
      </c>
      <c r="O44" s="2" t="s">
        <v>215</v>
      </c>
      <c r="P44" t="s">
        <v>215</v>
      </c>
      <c r="Q44" t="s">
        <v>327</v>
      </c>
      <c r="R44" t="s">
        <v>215</v>
      </c>
    </row>
    <row r="45" spans="1:18" x14ac:dyDescent="0.3">
      <c r="A45" s="130" t="s">
        <v>328</v>
      </c>
      <c r="B45" s="131">
        <v>312</v>
      </c>
      <c r="C45" s="131" t="s">
        <v>329</v>
      </c>
      <c r="D45" s="131" t="s">
        <v>330</v>
      </c>
      <c r="E45" s="131">
        <v>1984</v>
      </c>
      <c r="F45" s="131" t="s">
        <v>331</v>
      </c>
      <c r="G45" s="131" t="s">
        <v>332</v>
      </c>
      <c r="H45" s="131" t="s">
        <v>333</v>
      </c>
      <c r="I45" s="131" t="s">
        <v>334</v>
      </c>
      <c r="J45" s="131"/>
      <c r="K45" s="131"/>
      <c r="L45" s="131"/>
      <c r="M45" s="131"/>
      <c r="N45" s="131" t="s">
        <v>215</v>
      </c>
      <c r="O45" s="131" t="s">
        <v>215</v>
      </c>
      <c r="P45" s="131" t="s">
        <v>215</v>
      </c>
      <c r="Q45" s="131" t="s">
        <v>309</v>
      </c>
      <c r="R45" s="131" t="s">
        <v>215</v>
      </c>
    </row>
    <row r="46" spans="1:18" x14ac:dyDescent="0.3">
      <c r="A46" s="3" t="s">
        <v>82</v>
      </c>
      <c r="B46" t="s">
        <v>335</v>
      </c>
      <c r="C46" t="s">
        <v>83</v>
      </c>
      <c r="D46" t="s">
        <v>84</v>
      </c>
      <c r="E46">
        <v>1984</v>
      </c>
      <c r="F46" t="s">
        <v>212</v>
      </c>
      <c r="G46">
        <v>1983</v>
      </c>
      <c r="H46" t="s">
        <v>337</v>
      </c>
      <c r="I46" t="s">
        <v>336</v>
      </c>
      <c r="J46" t="s">
        <v>338</v>
      </c>
      <c r="K46" t="s">
        <v>339</v>
      </c>
      <c r="L46" t="s">
        <v>340</v>
      </c>
      <c r="N46" t="s">
        <v>215</v>
      </c>
      <c r="O46" s="2" t="s">
        <v>215</v>
      </c>
      <c r="P46" t="s">
        <v>215</v>
      </c>
      <c r="Q46" t="s">
        <v>279</v>
      </c>
      <c r="R46" t="s">
        <v>215</v>
      </c>
    </row>
    <row r="47" spans="1:18" x14ac:dyDescent="0.3">
      <c r="A47" s="3" t="s">
        <v>86</v>
      </c>
      <c r="B47" t="s">
        <v>341</v>
      </c>
      <c r="C47" t="s">
        <v>87</v>
      </c>
      <c r="D47" t="s">
        <v>88</v>
      </c>
      <c r="E47">
        <v>1985</v>
      </c>
      <c r="F47" t="s">
        <v>212</v>
      </c>
      <c r="G47">
        <v>1984</v>
      </c>
      <c r="H47" t="s">
        <v>342</v>
      </c>
      <c r="I47" t="s">
        <v>336</v>
      </c>
      <c r="J47" t="s">
        <v>338</v>
      </c>
      <c r="K47" t="s">
        <v>339</v>
      </c>
      <c r="L47" t="s">
        <v>343</v>
      </c>
      <c r="N47" t="s">
        <v>215</v>
      </c>
      <c r="O47" t="s">
        <v>215</v>
      </c>
      <c r="P47" t="s">
        <v>215</v>
      </c>
    </row>
    <row r="48" spans="1:18" x14ac:dyDescent="0.3">
      <c r="A48" s="3" t="s">
        <v>89</v>
      </c>
      <c r="B48" t="s">
        <v>344</v>
      </c>
      <c r="C48" t="s">
        <v>90</v>
      </c>
      <c r="D48" t="s">
        <v>91</v>
      </c>
      <c r="E48">
        <v>1986</v>
      </c>
      <c r="F48" t="s">
        <v>212</v>
      </c>
      <c r="G48">
        <v>1985</v>
      </c>
      <c r="H48" t="s">
        <v>342</v>
      </c>
      <c r="I48" t="s">
        <v>345</v>
      </c>
      <c r="J48" t="s">
        <v>346</v>
      </c>
      <c r="K48" t="s">
        <v>347</v>
      </c>
      <c r="L48" t="s">
        <v>348</v>
      </c>
      <c r="N48" t="s">
        <v>215</v>
      </c>
      <c r="O48" t="s">
        <v>215</v>
      </c>
      <c r="P48" t="s">
        <v>215</v>
      </c>
      <c r="R48" t="s">
        <v>215</v>
      </c>
    </row>
    <row r="49" spans="1:19" x14ac:dyDescent="0.3">
      <c r="A49" s="4" t="s">
        <v>79</v>
      </c>
      <c r="B49" t="s">
        <v>349</v>
      </c>
      <c r="C49" t="s">
        <v>80</v>
      </c>
      <c r="D49" t="s">
        <v>81</v>
      </c>
      <c r="E49">
        <v>1987</v>
      </c>
      <c r="F49" t="s">
        <v>350</v>
      </c>
      <c r="G49">
        <v>1986</v>
      </c>
      <c r="H49" t="s">
        <v>352</v>
      </c>
      <c r="I49" t="s">
        <v>351</v>
      </c>
      <c r="J49" t="s">
        <v>353</v>
      </c>
      <c r="K49" t="s">
        <v>354</v>
      </c>
      <c r="L49" t="s">
        <v>355</v>
      </c>
      <c r="N49" t="s">
        <v>215</v>
      </c>
      <c r="O49" t="s">
        <v>215</v>
      </c>
      <c r="P49" t="s">
        <v>215</v>
      </c>
      <c r="Q49" t="s">
        <v>216</v>
      </c>
      <c r="R49" t="s">
        <v>215</v>
      </c>
    </row>
    <row r="50" spans="1:19" x14ac:dyDescent="0.3">
      <c r="A50" s="132" t="s">
        <v>49</v>
      </c>
      <c r="B50" s="133" t="s">
        <v>356</v>
      </c>
      <c r="C50" s="133" t="s">
        <v>50</v>
      </c>
      <c r="D50" s="133" t="s">
        <v>51</v>
      </c>
      <c r="E50" s="133">
        <v>1988</v>
      </c>
      <c r="F50" s="133" t="s">
        <v>350</v>
      </c>
      <c r="G50" s="133">
        <v>1987</v>
      </c>
      <c r="H50" t="s">
        <v>352</v>
      </c>
      <c r="I50" s="133" t="s">
        <v>357</v>
      </c>
      <c r="J50" t="s">
        <v>358</v>
      </c>
      <c r="K50" t="s">
        <v>359</v>
      </c>
      <c r="L50" t="s">
        <v>360</v>
      </c>
      <c r="M50" t="s">
        <v>361</v>
      </c>
      <c r="N50" s="133" t="s">
        <v>215</v>
      </c>
      <c r="O50" s="133" t="s">
        <v>215</v>
      </c>
      <c r="P50" s="133" t="s">
        <v>215</v>
      </c>
      <c r="Q50" s="133" t="s">
        <v>215</v>
      </c>
      <c r="R50" s="133" t="s">
        <v>215</v>
      </c>
      <c r="S50" t="s">
        <v>362</v>
      </c>
    </row>
    <row r="51" spans="1:19" x14ac:dyDescent="0.3">
      <c r="A51" s="4" t="s">
        <v>53</v>
      </c>
      <c r="B51" t="s">
        <v>363</v>
      </c>
      <c r="C51" t="s">
        <v>54</v>
      </c>
      <c r="D51" t="s">
        <v>55</v>
      </c>
      <c r="E51">
        <v>1989</v>
      </c>
      <c r="F51" t="s">
        <v>350</v>
      </c>
      <c r="G51">
        <v>1988</v>
      </c>
      <c r="H51" t="s">
        <v>352</v>
      </c>
      <c r="I51" t="s">
        <v>364</v>
      </c>
      <c r="J51" t="s">
        <v>365</v>
      </c>
      <c r="K51" t="s">
        <v>366</v>
      </c>
      <c r="L51" t="s">
        <v>360</v>
      </c>
      <c r="M51" t="s">
        <v>361</v>
      </c>
      <c r="N51" t="s">
        <v>215</v>
      </c>
      <c r="O51" t="s">
        <v>215</v>
      </c>
      <c r="P51" t="s">
        <v>215</v>
      </c>
      <c r="Q51" t="s">
        <v>215</v>
      </c>
      <c r="R51" t="s">
        <v>215</v>
      </c>
    </row>
    <row r="52" spans="1:19" x14ac:dyDescent="0.3">
      <c r="A52" s="4" t="s">
        <v>56</v>
      </c>
      <c r="B52" t="s">
        <v>367</v>
      </c>
      <c r="C52" t="s">
        <v>57</v>
      </c>
      <c r="D52" t="s">
        <v>58</v>
      </c>
      <c r="E52">
        <v>1990</v>
      </c>
      <c r="F52" t="s">
        <v>350</v>
      </c>
      <c r="G52">
        <v>1989</v>
      </c>
      <c r="H52" t="s">
        <v>352</v>
      </c>
      <c r="I52" t="s">
        <v>368</v>
      </c>
      <c r="J52" t="s">
        <v>365</v>
      </c>
      <c r="K52" t="s">
        <v>366</v>
      </c>
      <c r="L52" t="s">
        <v>360</v>
      </c>
      <c r="M52" t="s">
        <v>361</v>
      </c>
      <c r="N52" t="s">
        <v>215</v>
      </c>
      <c r="O52" t="s">
        <v>215</v>
      </c>
      <c r="P52" t="s">
        <v>215</v>
      </c>
      <c r="Q52" t="s">
        <v>215</v>
      </c>
      <c r="R52" t="s">
        <v>215</v>
      </c>
    </row>
    <row r="53" spans="1:19" x14ac:dyDescent="0.3">
      <c r="A53" s="134" t="s">
        <v>35</v>
      </c>
      <c r="B53" s="48" t="s">
        <v>369</v>
      </c>
      <c r="C53" s="48" t="s">
        <v>36</v>
      </c>
      <c r="D53" s="48" t="s">
        <v>37</v>
      </c>
      <c r="E53" s="48">
        <v>1991</v>
      </c>
      <c r="F53" s="48" t="s">
        <v>350</v>
      </c>
      <c r="G53" s="48">
        <v>1990</v>
      </c>
      <c r="H53" s="48" t="s">
        <v>371</v>
      </c>
      <c r="I53" s="48" t="s">
        <v>370</v>
      </c>
      <c r="J53" t="s">
        <v>372</v>
      </c>
      <c r="K53" t="s">
        <v>366</v>
      </c>
      <c r="L53" t="s">
        <v>373</v>
      </c>
      <c r="M53" t="s">
        <v>374</v>
      </c>
      <c r="N53" s="48" t="s">
        <v>215</v>
      </c>
      <c r="O53" s="48" t="s">
        <v>215</v>
      </c>
      <c r="P53" s="48" t="s">
        <v>215</v>
      </c>
      <c r="Q53" s="48" t="s">
        <v>215</v>
      </c>
      <c r="R53" s="48" t="s">
        <v>215</v>
      </c>
      <c r="S53" s="48" t="s">
        <v>375</v>
      </c>
    </row>
    <row r="54" spans="1:19" x14ac:dyDescent="0.3">
      <c r="A54" s="134" t="s">
        <v>39</v>
      </c>
      <c r="B54" s="48" t="s">
        <v>376</v>
      </c>
      <c r="C54" s="48" t="s">
        <v>40</v>
      </c>
      <c r="D54" s="48" t="s">
        <v>37</v>
      </c>
      <c r="E54" s="48">
        <v>1992</v>
      </c>
      <c r="F54" s="48" t="s">
        <v>350</v>
      </c>
      <c r="G54" s="48">
        <v>1991</v>
      </c>
      <c r="H54" s="48" t="s">
        <v>378</v>
      </c>
      <c r="I54" s="48" t="s">
        <v>377</v>
      </c>
      <c r="J54" t="s">
        <v>379</v>
      </c>
      <c r="K54" t="s">
        <v>366</v>
      </c>
      <c r="L54" t="s">
        <v>373</v>
      </c>
      <c r="M54" t="s">
        <v>374</v>
      </c>
      <c r="N54" s="48" t="s">
        <v>215</v>
      </c>
      <c r="O54" s="48" t="s">
        <v>215</v>
      </c>
      <c r="P54" s="48" t="s">
        <v>215</v>
      </c>
      <c r="Q54" s="48" t="s">
        <v>215</v>
      </c>
      <c r="R54" s="48" t="s">
        <v>215</v>
      </c>
      <c r="S54" s="48" t="s">
        <v>375</v>
      </c>
    </row>
    <row r="55" spans="1:19" x14ac:dyDescent="0.3">
      <c r="A55" s="3" t="s">
        <v>0</v>
      </c>
      <c r="B55" t="s">
        <v>380</v>
      </c>
      <c r="C55" t="s">
        <v>1</v>
      </c>
      <c r="D55" t="s">
        <v>2</v>
      </c>
      <c r="E55">
        <v>1993</v>
      </c>
      <c r="F55" t="s">
        <v>350</v>
      </c>
      <c r="G55">
        <v>1992</v>
      </c>
      <c r="H55" t="s">
        <v>382</v>
      </c>
      <c r="I55" t="s">
        <v>381</v>
      </c>
      <c r="J55" t="s">
        <v>383</v>
      </c>
      <c r="K55" t="s">
        <v>384</v>
      </c>
      <c r="L55" t="s">
        <v>373</v>
      </c>
      <c r="M55" t="s">
        <v>385</v>
      </c>
      <c r="N55" t="s">
        <v>215</v>
      </c>
      <c r="O55" t="s">
        <v>215</v>
      </c>
      <c r="P55" t="s">
        <v>215</v>
      </c>
      <c r="Q55" t="s">
        <v>215</v>
      </c>
      <c r="R55" t="s">
        <v>215</v>
      </c>
      <c r="S55" t="s">
        <v>362</v>
      </c>
    </row>
    <row r="56" spans="1:19" x14ac:dyDescent="0.3">
      <c r="A56" s="4" t="s">
        <v>3</v>
      </c>
      <c r="B56" t="s">
        <v>386</v>
      </c>
      <c r="C56" t="s">
        <v>4</v>
      </c>
      <c r="D56" t="s">
        <v>2</v>
      </c>
      <c r="E56">
        <v>1994</v>
      </c>
      <c r="F56" t="s">
        <v>350</v>
      </c>
      <c r="G56">
        <v>1993</v>
      </c>
      <c r="H56" t="s">
        <v>388</v>
      </c>
      <c r="I56" t="s">
        <v>387</v>
      </c>
      <c r="J56" t="s">
        <v>383</v>
      </c>
      <c r="K56" t="s">
        <v>384</v>
      </c>
      <c r="L56" t="s">
        <v>373</v>
      </c>
      <c r="M56" t="s">
        <v>385</v>
      </c>
      <c r="N56" t="s">
        <v>215</v>
      </c>
      <c r="O56" t="s">
        <v>215</v>
      </c>
      <c r="P56" t="s">
        <v>215</v>
      </c>
      <c r="Q56" t="s">
        <v>215</v>
      </c>
      <c r="R56" t="s">
        <v>215</v>
      </c>
    </row>
    <row r="57" spans="1:19" x14ac:dyDescent="0.3">
      <c r="A57" s="4" t="s">
        <v>5</v>
      </c>
      <c r="B57" t="s">
        <v>389</v>
      </c>
      <c r="C57" t="s">
        <v>6</v>
      </c>
      <c r="D57" t="s">
        <v>2</v>
      </c>
      <c r="E57">
        <v>1995</v>
      </c>
      <c r="F57" t="s">
        <v>350</v>
      </c>
      <c r="G57">
        <v>1994</v>
      </c>
      <c r="H57" t="s">
        <v>388</v>
      </c>
      <c r="I57" t="s">
        <v>390</v>
      </c>
      <c r="J57" t="s">
        <v>383</v>
      </c>
      <c r="K57" t="s">
        <v>384</v>
      </c>
      <c r="L57" t="s">
        <v>373</v>
      </c>
      <c r="M57" t="s">
        <v>385</v>
      </c>
      <c r="N57" t="s">
        <v>215</v>
      </c>
      <c r="O57" t="s">
        <v>215</v>
      </c>
      <c r="P57" t="s">
        <v>215</v>
      </c>
      <c r="Q57" t="s">
        <v>215</v>
      </c>
      <c r="R57" t="s">
        <v>215</v>
      </c>
    </row>
    <row r="58" spans="1:19" x14ac:dyDescent="0.3">
      <c r="A58" s="4" t="s">
        <v>7</v>
      </c>
      <c r="B58" t="s">
        <v>391</v>
      </c>
      <c r="C58" t="s">
        <v>8</v>
      </c>
      <c r="D58" t="s">
        <v>9</v>
      </c>
      <c r="E58">
        <v>1996</v>
      </c>
      <c r="F58" t="s">
        <v>350</v>
      </c>
      <c r="G58">
        <v>1995</v>
      </c>
      <c r="H58" t="s">
        <v>393</v>
      </c>
      <c r="I58" t="s">
        <v>392</v>
      </c>
      <c r="J58" t="s">
        <v>383</v>
      </c>
      <c r="K58" t="s">
        <v>384</v>
      </c>
      <c r="L58" t="s">
        <v>373</v>
      </c>
      <c r="M58" t="s">
        <v>385</v>
      </c>
      <c r="N58" t="s">
        <v>215</v>
      </c>
      <c r="O58" t="s">
        <v>215</v>
      </c>
      <c r="P58" t="s">
        <v>215</v>
      </c>
      <c r="Q58" t="s">
        <v>215</v>
      </c>
      <c r="R58" t="s">
        <v>215</v>
      </c>
    </row>
    <row r="59" spans="1:19" x14ac:dyDescent="0.3">
      <c r="A59" s="4" t="s">
        <v>10</v>
      </c>
      <c r="B59" t="s">
        <v>394</v>
      </c>
      <c r="C59" t="s">
        <v>11</v>
      </c>
      <c r="D59" t="s">
        <v>9</v>
      </c>
      <c r="E59">
        <v>1997</v>
      </c>
      <c r="F59" t="s">
        <v>350</v>
      </c>
      <c r="G59">
        <v>1996</v>
      </c>
      <c r="H59" t="s">
        <v>395</v>
      </c>
      <c r="I59" t="s">
        <v>381</v>
      </c>
      <c r="J59" t="s">
        <v>383</v>
      </c>
      <c r="K59" t="s">
        <v>384</v>
      </c>
      <c r="L59" t="s">
        <v>373</v>
      </c>
      <c r="M59" t="s">
        <v>385</v>
      </c>
      <c r="N59" t="s">
        <v>215</v>
      </c>
      <c r="O59" t="s">
        <v>215</v>
      </c>
      <c r="P59" t="s">
        <v>215</v>
      </c>
      <c r="Q59" t="s">
        <v>215</v>
      </c>
      <c r="R59" t="s">
        <v>215</v>
      </c>
    </row>
    <row r="60" spans="1:19" x14ac:dyDescent="0.3">
      <c r="A60" s="4" t="s">
        <v>12</v>
      </c>
      <c r="B60" t="s">
        <v>396</v>
      </c>
      <c r="C60" t="s">
        <v>13</v>
      </c>
      <c r="D60" t="s">
        <v>2</v>
      </c>
      <c r="E60">
        <v>1998</v>
      </c>
      <c r="F60" t="s">
        <v>350</v>
      </c>
      <c r="G60">
        <v>1997</v>
      </c>
      <c r="H60" t="s">
        <v>395</v>
      </c>
      <c r="I60" t="s">
        <v>397</v>
      </c>
      <c r="J60" t="s">
        <v>383</v>
      </c>
      <c r="K60" t="s">
        <v>384</v>
      </c>
      <c r="L60" t="s">
        <v>373</v>
      </c>
      <c r="M60" t="s">
        <v>398</v>
      </c>
      <c r="N60" t="s">
        <v>215</v>
      </c>
      <c r="O60" t="s">
        <v>215</v>
      </c>
      <c r="P60" t="s">
        <v>215</v>
      </c>
      <c r="Q60" t="s">
        <v>215</v>
      </c>
      <c r="R60" t="s">
        <v>215</v>
      </c>
    </row>
    <row r="61" spans="1:19" x14ac:dyDescent="0.3">
      <c r="A61" s="4" t="s">
        <v>14</v>
      </c>
      <c r="B61" t="s">
        <v>399</v>
      </c>
      <c r="C61" t="s">
        <v>15</v>
      </c>
      <c r="D61" t="s">
        <v>9</v>
      </c>
      <c r="E61">
        <v>1999</v>
      </c>
      <c r="F61" t="s">
        <v>350</v>
      </c>
      <c r="G61">
        <v>1998</v>
      </c>
      <c r="H61" t="s">
        <v>395</v>
      </c>
      <c r="I61" t="s">
        <v>400</v>
      </c>
      <c r="J61" t="s">
        <v>401</v>
      </c>
      <c r="K61" t="s">
        <v>384</v>
      </c>
      <c r="L61" t="s">
        <v>373</v>
      </c>
      <c r="M61" t="s">
        <v>398</v>
      </c>
      <c r="N61" t="s">
        <v>215</v>
      </c>
      <c r="O61" t="s">
        <v>215</v>
      </c>
      <c r="P61" t="s">
        <v>215</v>
      </c>
      <c r="Q61" t="s">
        <v>215</v>
      </c>
      <c r="R61" t="s">
        <v>215</v>
      </c>
    </row>
    <row r="62" spans="1:19" x14ac:dyDescent="0.3">
      <c r="A62" s="4" t="s">
        <v>16</v>
      </c>
      <c r="B62" t="s">
        <v>402</v>
      </c>
      <c r="C62" t="s">
        <v>17</v>
      </c>
      <c r="D62" t="s">
        <v>18</v>
      </c>
      <c r="E62">
        <v>2000</v>
      </c>
      <c r="F62" t="s">
        <v>350</v>
      </c>
      <c r="G62">
        <v>1999</v>
      </c>
      <c r="H62" t="s">
        <v>404</v>
      </c>
      <c r="I62" t="s">
        <v>403</v>
      </c>
      <c r="J62" t="s">
        <v>401</v>
      </c>
      <c r="K62" t="s">
        <v>384</v>
      </c>
      <c r="L62" t="s">
        <v>373</v>
      </c>
      <c r="M62" t="s">
        <v>398</v>
      </c>
      <c r="N62" t="s">
        <v>215</v>
      </c>
      <c r="O62" t="s">
        <v>215</v>
      </c>
      <c r="P62" t="s">
        <v>215</v>
      </c>
      <c r="Q62" t="s">
        <v>215</v>
      </c>
      <c r="R62" t="s">
        <v>215</v>
      </c>
    </row>
    <row r="63" spans="1:19" x14ac:dyDescent="0.3">
      <c r="A63" s="4" t="s">
        <v>19</v>
      </c>
      <c r="B63" t="s">
        <v>405</v>
      </c>
      <c r="C63" t="s">
        <v>20</v>
      </c>
      <c r="D63" t="s">
        <v>21</v>
      </c>
      <c r="E63">
        <v>2001</v>
      </c>
      <c r="F63" t="s">
        <v>350</v>
      </c>
      <c r="G63">
        <v>2000</v>
      </c>
      <c r="H63" t="s">
        <v>404</v>
      </c>
      <c r="I63" t="s">
        <v>406</v>
      </c>
      <c r="J63" t="s">
        <v>401</v>
      </c>
      <c r="K63" t="s">
        <v>384</v>
      </c>
      <c r="L63" t="s">
        <v>373</v>
      </c>
      <c r="M63" t="s">
        <v>398</v>
      </c>
      <c r="N63" t="s">
        <v>215</v>
      </c>
      <c r="O63" t="s">
        <v>215</v>
      </c>
      <c r="P63" t="s">
        <v>215</v>
      </c>
      <c r="Q63" t="s">
        <v>215</v>
      </c>
      <c r="R63" t="s">
        <v>215</v>
      </c>
    </row>
    <row r="64" spans="1:19" x14ac:dyDescent="0.3">
      <c r="A64" s="4" t="s">
        <v>22</v>
      </c>
      <c r="B64" t="s">
        <v>407</v>
      </c>
      <c r="C64" t="s">
        <v>23</v>
      </c>
      <c r="D64" t="s">
        <v>24</v>
      </c>
      <c r="E64">
        <v>2002</v>
      </c>
      <c r="F64" t="s">
        <v>350</v>
      </c>
      <c r="G64">
        <v>2001</v>
      </c>
      <c r="H64" t="s">
        <v>404</v>
      </c>
      <c r="I64" t="s">
        <v>408</v>
      </c>
      <c r="J64" t="s">
        <v>401</v>
      </c>
      <c r="K64" t="s">
        <v>384</v>
      </c>
      <c r="L64" t="s">
        <v>373</v>
      </c>
      <c r="M64" t="s">
        <v>398</v>
      </c>
      <c r="N64" t="s">
        <v>215</v>
      </c>
      <c r="O64" t="s">
        <v>215</v>
      </c>
      <c r="P64" t="s">
        <v>215</v>
      </c>
      <c r="Q64" t="s">
        <v>215</v>
      </c>
      <c r="R64" t="s">
        <v>215</v>
      </c>
    </row>
    <row r="65" spans="1:18" x14ac:dyDescent="0.3">
      <c r="A65" s="4" t="s">
        <v>25</v>
      </c>
      <c r="B65" t="s">
        <v>409</v>
      </c>
      <c r="C65" t="s">
        <v>26</v>
      </c>
      <c r="D65" t="s">
        <v>27</v>
      </c>
      <c r="E65">
        <v>2004</v>
      </c>
      <c r="F65" t="s">
        <v>350</v>
      </c>
      <c r="G65">
        <v>2002</v>
      </c>
      <c r="H65" t="s">
        <v>411</v>
      </c>
      <c r="I65" t="s">
        <v>410</v>
      </c>
      <c r="J65" t="s">
        <v>401</v>
      </c>
      <c r="K65" t="s">
        <v>384</v>
      </c>
      <c r="L65" t="s">
        <v>373</v>
      </c>
      <c r="M65" t="s">
        <v>412</v>
      </c>
      <c r="N65" t="s">
        <v>215</v>
      </c>
      <c r="O65" t="s">
        <v>215</v>
      </c>
      <c r="P65" t="s">
        <v>215</v>
      </c>
      <c r="Q65" t="s">
        <v>215</v>
      </c>
      <c r="R65" t="s">
        <v>215</v>
      </c>
    </row>
    <row r="66" spans="1:18" x14ac:dyDescent="0.3">
      <c r="A66" s="4" t="s">
        <v>28</v>
      </c>
      <c r="B66" t="s">
        <v>413</v>
      </c>
      <c r="C66" t="s">
        <v>29</v>
      </c>
      <c r="D66" t="s">
        <v>30</v>
      </c>
      <c r="E66">
        <v>2011</v>
      </c>
      <c r="F66" t="s">
        <v>350</v>
      </c>
      <c r="G66">
        <v>2003</v>
      </c>
      <c r="H66" t="s">
        <v>411</v>
      </c>
      <c r="I66" t="s">
        <v>414</v>
      </c>
      <c r="J66" t="s">
        <v>401</v>
      </c>
      <c r="K66" t="s">
        <v>384</v>
      </c>
      <c r="L66" t="s">
        <v>373</v>
      </c>
      <c r="M66" t="s">
        <v>412</v>
      </c>
      <c r="N66" t="s">
        <v>215</v>
      </c>
      <c r="O66" t="s">
        <v>215</v>
      </c>
      <c r="P66" t="s">
        <v>215</v>
      </c>
      <c r="Q66" t="s">
        <v>215</v>
      </c>
      <c r="R66" t="s">
        <v>215</v>
      </c>
    </row>
    <row r="67" spans="1:18" x14ac:dyDescent="0.3">
      <c r="A67" s="4" t="s">
        <v>31</v>
      </c>
      <c r="B67" t="s">
        <v>415</v>
      </c>
      <c r="C67" t="s">
        <v>32</v>
      </c>
      <c r="D67" t="s">
        <v>33</v>
      </c>
      <c r="E67">
        <v>2011</v>
      </c>
      <c r="F67" t="s">
        <v>350</v>
      </c>
      <c r="G67">
        <v>2004</v>
      </c>
      <c r="H67" t="s">
        <v>417</v>
      </c>
      <c r="I67" t="s">
        <v>416</v>
      </c>
      <c r="J67" t="s">
        <v>401</v>
      </c>
      <c r="K67" t="s">
        <v>384</v>
      </c>
      <c r="L67" t="s">
        <v>373</v>
      </c>
      <c r="M67" t="s">
        <v>412</v>
      </c>
      <c r="N67" t="s">
        <v>215</v>
      </c>
      <c r="O67" t="s">
        <v>215</v>
      </c>
      <c r="P67" t="s">
        <v>215</v>
      </c>
      <c r="Q67" t="s">
        <v>215</v>
      </c>
      <c r="R67" t="s">
        <v>215</v>
      </c>
    </row>
    <row r="68" spans="1:18" x14ac:dyDescent="0.3">
      <c r="A68" s="127" t="s">
        <v>418</v>
      </c>
      <c r="B68" s="2"/>
      <c r="C68" s="2"/>
      <c r="D68" s="2"/>
    </row>
    <row r="69" spans="1:18" x14ac:dyDescent="0.3">
      <c r="A69" s="127" t="s">
        <v>419</v>
      </c>
      <c r="B69" s="2"/>
      <c r="C69" s="2"/>
      <c r="D69" s="2"/>
      <c r="E69" s="2"/>
      <c r="F69" s="2"/>
    </row>
  </sheetData>
  <hyperlinks>
    <hyperlink ref="A16" r:id="rId1" display="http://www.adfg.alaska.gov/FedAidPDFs/FREDF-5-R-4(4)2-D.pdf" xr:uid="{7F292F1E-ABCD-4721-BC6B-C5AFBFCE7C64}"/>
    <hyperlink ref="A15" r:id="rId2" display="http://www.adfg.alaska.gov/FedAidPDFs/FREDF-5-R-4(4)1-D.pdf" xr:uid="{FD0D1C34-2390-4A49-A22D-9373E70A0685}"/>
    <hyperlink ref="A18" r:id="rId3" display="http://www.adfg.alaska.gov/FedAidPDFs/FREDF-5-R-5(5)2-D.pdf" xr:uid="{E192CC8E-92AE-4EDD-913E-C58363AE7799}"/>
    <hyperlink ref="A19" r:id="rId4" display="http://www.adfg.alaska.gov/FedAidPDFs/FREDF-5-R-5(5)1-D.pdf" xr:uid="{924EB30E-F1D7-4B51-A0DE-3D02B4FA8B70}"/>
    <hyperlink ref="A20" r:id="rId5" display="http://www.adfg.alaska.gov/FedAidPDFs/FREDF-5-R-6(6)4-D.pdf" xr:uid="{D8D8CB0F-7A8B-4E74-9C5F-24A867BAC91D}"/>
    <hyperlink ref="A21" r:id="rId6" display="http://www.adfg.alaska.gov/FedAidPDFs/FREDF-5-R-6(6)3-D.pdf" xr:uid="{3C03CCEF-5806-488F-A4FC-03E04E92A36B}"/>
    <hyperlink ref="A22" r:id="rId7" display="http://www.adfg.alaska.gov/FedAidPDFs/FREDF-5-R-6(6)1-D.pdf" xr:uid="{19D18489-089E-4A8D-B700-2E8FC24616C3}"/>
    <hyperlink ref="A14" r:id="rId8" display="http://www.adfg.alaska.gov/FedAidPDFs/FREDF-5-R-4(4)1-A.pdf" xr:uid="{8D0FA3BF-1257-40A4-A6A6-FBF165F6FC72}"/>
    <hyperlink ref="A17" r:id="rId9" display="http://www.adfg.alaska.gov/FedAidPDFs/FREDF-5-R-5(5)1-A.pdf" xr:uid="{22BDE765-CDFC-45AB-B0DA-0ACA2B7851B5}"/>
    <hyperlink ref="A23" r:id="rId10" display="http://www.adfg.alaska.gov/FedAidPDFs/FREDF-5-R-7(7)1-D.pdf" xr:uid="{A7537BB6-55BE-449F-91BA-A61B887D691F}"/>
    <hyperlink ref="A24" r:id="rId11" display="http://www.adfg.alaska.gov/FedAidPDFs/FREDF-5-R-8(8)1-D.pdf" xr:uid="{208C194B-0027-47AB-81C2-99C207C28CBD}"/>
    <hyperlink ref="A25" r:id="rId12" display="http://www.adfg.alaska.gov/FedAidPDFs/FREDF-5-R-9(9)1-D.pdf" xr:uid="{3B33D941-7674-40C2-B497-06DE81629288}"/>
    <hyperlink ref="A26" r:id="rId13" display="http://www.adfg.alaska.gov/FedAidPDFs/FREDF-9-1(10)1-D.pdf" xr:uid="{3E31F530-A82F-4012-8611-230E30B723AE}"/>
    <hyperlink ref="A27" r:id="rId14" display="http://www.adfg.alaska.gov/FedAidPDFs/FREDF-9-2(11)1-D.pdf" xr:uid="{5B28CD5E-6CDC-41D4-9C47-3D1EC648171E}"/>
    <hyperlink ref="A29" r:id="rId15" display="http://www.adfg.alaska.gov/FedAidPDFs/FREDF-9-3(12)G-IV-A.pdf" xr:uid="{DFC1D1CC-73F5-45F8-9EE6-37801FA84F2B}"/>
    <hyperlink ref="A37" r:id="rId16" display="http://www.adfg.alaska.gov/FedAidPDFs/fredF-9-10(19)G-I-Q.pdf" xr:uid="{3662A27D-2891-45F7-A9BD-FB7F8D1139C8}"/>
    <hyperlink ref="A34" r:id="rId17" display="http://www.adfg.alaska.gov/FedAidPDFs/FREDF-9-8(17)G-I-Q.pdf" xr:uid="{9C06A987-AC26-4DC9-A311-15F331066CBD}"/>
    <hyperlink ref="A35" r:id="rId18" display="http://www.adfg.alaska.gov/FedAidPDFs/fredF-9-9(18)G-I-Q.pdf" xr:uid="{3B6036A3-A269-4931-AA76-CA4C9B0F8C1C}"/>
    <hyperlink ref="A38" r:id="rId19" display="http://www.adfg.alaska.gov/FedAidPDFs/fredf-9-11(20)g-i-q.pdf" xr:uid="{5E13584F-B062-488B-BEA5-4CA72FEBC162}"/>
    <hyperlink ref="A39" r:id="rId20" display="http://www.adfg.alaska.gov/FedAidPDFs/FREDF-9-12(21)G-I-Q-B.pdf" xr:uid="{07D777BE-4C16-424B-8B9D-7D6E9B0D7EC4}"/>
    <hyperlink ref="A33" r:id="rId21" display="http://www.adfg.alaska.gov/FedAidPDFs/FREDF-9-7(16)G-I-A.pdf" xr:uid="{51D01FBA-CB97-46C1-92D5-E1C7D7FECB23}"/>
    <hyperlink ref="A32" r:id="rId22" display="http://www.adfg.alaska.gov/FedAidPDFs/FREDF-9-6(15)G-I-A.pdf" xr:uid="{4215C947-68BF-4C39-A57B-FD6EEFBB14DE}"/>
    <hyperlink ref="A31" r:id="rId23" display="http://www.adfg.alaska.gov/FedAidPDFs/FREDF-9-5(14)G-I-A.pdf" xr:uid="{69B8270F-95F6-4779-8478-07D4E3830703}"/>
    <hyperlink ref="A66" r:id="rId24" display="http://www.adfg.alaska.gov/FedAidPDFs/FDS11-61.pdf" xr:uid="{A71CBD8A-8985-48F7-A046-71B7573C0AAB}"/>
    <hyperlink ref="A65" r:id="rId25" display="http://www.adfg.alaska.gov/FedAidPDFs/fds04-21.pdf" xr:uid="{EF48BF52-7416-4724-8482-5FAD2CE8A701}"/>
    <hyperlink ref="A64" r:id="rId26" display="http://www.adfg.alaska.gov/FedAidPDFs/fds02-30.pdf" xr:uid="{55F7087D-0966-4746-80A7-1F52765EC8C3}"/>
    <hyperlink ref="A63" r:id="rId27" display="http://www.adfg.alaska.gov/FedAidPDFs/fds01-34.pdf" xr:uid="{A923F95B-9516-4C8E-AB66-0C1457A2ED77}"/>
    <hyperlink ref="A62" r:id="rId28" display="http://www.adfg.alaska.gov/FedAidPDFs/fds00-17.pdf" xr:uid="{033C286F-762A-4092-A378-0046C1B323BD}"/>
    <hyperlink ref="A61" r:id="rId29" display="http://www.adfg.alaska.gov/FedAidPDFs/fds99-15.pdf" xr:uid="{C2BBD7F8-76DC-4896-A810-B6CC5CD2AD5A}"/>
    <hyperlink ref="A60" r:id="rId30" display="http://www.adfg.alaska.gov/FedAidPDFs/fds98-20.pdf" xr:uid="{EFC008DD-189C-459A-92EC-2EEFDA727ED1}"/>
    <hyperlink ref="A59" r:id="rId31" display="http://www.adfg.alaska.gov/FedAidPDFs/fds97-16.pdf" xr:uid="{52E9C1AF-CE84-4990-B74E-41E6735D73D1}"/>
    <hyperlink ref="A58" r:id="rId32" display="http://www.adfg.alaska.gov/FedAidPDFs/fds96-28.pdf" xr:uid="{D30A8698-E753-481B-BF17-1A1939AB728A}"/>
    <hyperlink ref="A57" r:id="rId33" display="http://www.adfg.alaska.gov/FedAidPDFs/fds95-23.pdf" xr:uid="{B5758D51-AF19-4D1E-BB9F-1A0B03312524}"/>
    <hyperlink ref="A56" r:id="rId34" display="http://www.adfg.alaska.gov/FedAidPDFs/fds94-33.pdf" xr:uid="{C97A89A5-700C-446B-B5BB-8F39ED434419}"/>
    <hyperlink ref="A55" r:id="rId35" display="http://www.adfg.alaska.gov/FedAidPDFs/fds93-45.pdf" xr:uid="{4671E371-9F54-41F8-8B1C-769C2E6B321A}"/>
    <hyperlink ref="A54" r:id="rId36" display="http://www.adfg.alaska.gov/FedAidPDFs/fds92-44.pdf" xr:uid="{362C439C-D794-4C86-9EE5-94A2B0FB0547}"/>
    <hyperlink ref="A53" r:id="rId37" display="http://www.adfg.alaska.gov/FedAidPDFs/fds91-48.pdf" xr:uid="{7480B51E-3856-4DA1-96FB-3685EFA8F780}"/>
    <hyperlink ref="A52" r:id="rId38" display="http://www.adfg.alaska.gov/FedAidPDFs/fds90-51.pdf" xr:uid="{38B5F51A-40B5-42A3-84DC-6CC04EB18DB2}"/>
    <hyperlink ref="A51" r:id="rId39" display="http://www.adfg.alaska.gov/FedAidPDFs/fds-114.pdf" xr:uid="{ED74B64F-B6E0-4A31-A76F-47DBA4D575C5}"/>
    <hyperlink ref="A50" r:id="rId40" display="http://www.adfg.alaska.gov/FedAidPDFs/fds-072.pdf" xr:uid="{AA590876-BE8B-4464-AB86-59847F3CE626}"/>
    <hyperlink ref="A49" r:id="rId41" display="http://www.adfg.alaska.gov/FedAidPDFs/fds-021.pdf" xr:uid="{8BFCF679-3A6C-4971-A560-CF05E230AE54}"/>
    <hyperlink ref="A41" r:id="rId42" display="http://www.adfg.alaska.gov/FedAidPDFs/FREDF-9-13(22)G-I-Q-B.pdf" xr:uid="{551BA81C-269E-4E20-AD05-5E03816B6249}"/>
    <hyperlink ref="A43" r:id="rId43" display="http://www.adfg.alaska.gov/FedAidPDFs/FREDf-9-14(23)G-I-Q-B.pdf" xr:uid="{8784D068-9EBB-4E42-BDEA-62D9171981F2}"/>
    <hyperlink ref="A45" r:id="rId44" display="http://www.adfg.alaska.gov/FedAidPDFs/312.pdf" xr:uid="{B3B1C269-5FD9-4098-8347-B112931BC879}"/>
    <hyperlink ref="A44" r:id="rId45" display="http://www.adfg.alaska.gov/FedAidPDFs/FREDf-9-15(24)G-I-Q-B.pdf" xr:uid="{7CD731B4-1233-4CB4-BEAE-69CB13087757}"/>
    <hyperlink ref="A46" r:id="rId46" display="http://www.adfg.alaska.gov/FedAidPDFs/FREDf-9-16(25)G-I-Q-1.pdf" xr:uid="{67041898-4222-4E15-B5B9-DC812B4BC585}"/>
    <hyperlink ref="A67" r:id="rId47" display="http://www.adfg.alaska.gov/FedAidPDFs/FDS11-62.pdf" xr:uid="{368D85D4-76F5-4B55-871A-4E46D0AF5E4E}"/>
    <hyperlink ref="A48" r:id="rId48" display="http://www.adfg.alaska.gov/FedAidPDFs/FREDf-10-1(27)S-1-1.pdf" xr:uid="{C361D4C0-79D8-4DFB-A7FB-679D56A52292}"/>
    <hyperlink ref="A42" r:id="rId49" display="http://www.adfg.alaska.gov/FedAidPDFs/FREDF-9-13(22)G-I-Q-A.pdf" xr:uid="{EE294F92-3412-4817-BA6F-714458E19DCC}"/>
    <hyperlink ref="A47" r:id="rId50" display="http://www.adfg.alaska.gov/FedAidPDFs/FREDF-9-17(26)AFS-41-12B.pdf" xr:uid="{D0976AF1-6BB3-4D77-8210-79F04B43F564}"/>
  </hyperlinks>
  <pageMargins left="0.7" right="0.7" top="0.75" bottom="0.75" header="0.3" footer="0.3"/>
  <pageSetup orientation="portrait" horizontalDpi="4294967293" verticalDpi="0" r:id="rId51"/>
  <drawing r:id="rId5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F9319D-4503-42B0-A285-15A6977A99A3}">
  <dimension ref="A2:CD25"/>
  <sheetViews>
    <sheetView zoomScale="80" zoomScaleNormal="80" workbookViewId="0">
      <pane xSplit="7" ySplit="10" topLeftCell="H11" activePane="bottomRight" state="frozen"/>
      <selection pane="topRight" activeCell="G1" sqref="G1"/>
      <selection pane="bottomLeft" activeCell="A5" sqref="A5"/>
      <selection pane="bottomRight" activeCell="K11" sqref="K11"/>
    </sheetView>
  </sheetViews>
  <sheetFormatPr defaultRowHeight="14.4" x14ac:dyDescent="0.3"/>
  <cols>
    <col min="4" max="4" width="6" customWidth="1"/>
    <col min="5" max="5" width="15.6640625" customWidth="1"/>
    <col min="7" max="7" width="8.88671875" style="16"/>
    <col min="8" max="9" width="10.77734375" customWidth="1"/>
    <col min="24" max="24" width="9.5546875" bestFit="1" customWidth="1"/>
    <col min="25" max="31" width="9.5546875" customWidth="1"/>
    <col min="33" max="33" width="2.5546875" bestFit="1" customWidth="1"/>
    <col min="34" max="34" width="6.21875" customWidth="1"/>
    <col min="35" max="35" width="5.88671875" customWidth="1"/>
    <col min="36" max="36" width="6.5546875" bestFit="1" customWidth="1"/>
    <col min="37" max="37" width="3.5546875" bestFit="1" customWidth="1"/>
    <col min="39" max="39" width="3" bestFit="1" customWidth="1"/>
    <col min="40" max="40" width="4.88671875" customWidth="1"/>
    <col min="41" max="41" width="6" customWidth="1"/>
    <col min="42" max="42" width="8.88671875" style="6" customWidth="1"/>
    <col min="44" max="44" width="2.33203125" bestFit="1" customWidth="1"/>
    <col min="45" max="46" width="4.88671875" bestFit="1" customWidth="1"/>
    <col min="48" max="48" width="2.33203125" bestFit="1" customWidth="1"/>
    <col min="49" max="50" width="4.88671875" bestFit="1" customWidth="1"/>
    <col min="51" max="51" width="5.88671875" customWidth="1"/>
    <col min="58" max="58" width="2.33203125" bestFit="1" customWidth="1"/>
    <col min="60" max="60" width="2.33203125" bestFit="1" customWidth="1"/>
    <col min="61" max="61" width="5.21875" customWidth="1"/>
    <col min="62" max="62" width="5.33203125" customWidth="1"/>
    <col min="64" max="64" width="2.33203125" bestFit="1" customWidth="1"/>
    <col min="65" max="65" width="5.5546875" customWidth="1"/>
    <col min="66" max="66" width="5.6640625" customWidth="1"/>
    <col min="68" max="68" width="2.33203125" bestFit="1" customWidth="1"/>
    <col min="70" max="70" width="2.33203125" bestFit="1" customWidth="1"/>
    <col min="71" max="71" width="6.21875" customWidth="1"/>
    <col min="72" max="72" width="6.109375" customWidth="1"/>
    <col min="73" max="73" width="7.44140625" bestFit="1" customWidth="1"/>
    <col min="74" max="75" width="6.109375" customWidth="1"/>
    <col min="77" max="77" width="5.44140625" customWidth="1"/>
    <col min="78" max="78" width="5.5546875" customWidth="1"/>
  </cols>
  <sheetData>
    <row r="2" spans="1:81" x14ac:dyDescent="0.3">
      <c r="A2" t="s">
        <v>92</v>
      </c>
    </row>
    <row r="3" spans="1:81" x14ac:dyDescent="0.3">
      <c r="A3" s="5" t="s">
        <v>93</v>
      </c>
    </row>
    <row r="4" spans="1:81" x14ac:dyDescent="0.3">
      <c r="A4" s="59" t="s">
        <v>94</v>
      </c>
    </row>
    <row r="5" spans="1:81" x14ac:dyDescent="0.3">
      <c r="A5" s="60" t="s">
        <v>95</v>
      </c>
    </row>
    <row r="6" spans="1:81" x14ac:dyDescent="0.3">
      <c r="A6" s="61" t="s">
        <v>165</v>
      </c>
    </row>
    <row r="7" spans="1:81" x14ac:dyDescent="0.3">
      <c r="A7" s="412" t="s">
        <v>837</v>
      </c>
      <c r="BA7" t="s">
        <v>839</v>
      </c>
    </row>
    <row r="8" spans="1:81" x14ac:dyDescent="0.3">
      <c r="A8" s="411" t="s">
        <v>796</v>
      </c>
      <c r="AF8" t="s">
        <v>838</v>
      </c>
    </row>
    <row r="9" spans="1:81" x14ac:dyDescent="0.3">
      <c r="H9" s="573" t="s">
        <v>60</v>
      </c>
      <c r="I9" s="573"/>
      <c r="J9" s="573"/>
      <c r="K9" s="29"/>
      <c r="L9" s="29"/>
      <c r="M9" s="29"/>
      <c r="N9" s="29"/>
      <c r="O9" s="29" t="s">
        <v>141</v>
      </c>
      <c r="P9" s="29"/>
      <c r="Q9" s="29"/>
      <c r="R9" s="29"/>
      <c r="S9" s="29"/>
      <c r="T9" s="29"/>
      <c r="U9" s="29"/>
      <c r="V9" s="29"/>
      <c r="W9" s="29"/>
      <c r="X9" s="29"/>
      <c r="Y9" s="29"/>
      <c r="Z9" s="29"/>
      <c r="AA9" s="29"/>
      <c r="AB9" s="29"/>
      <c r="AC9" s="29"/>
      <c r="AD9" s="29"/>
      <c r="AE9" s="29"/>
      <c r="AF9" s="573" t="s">
        <v>126</v>
      </c>
      <c r="AG9" s="573"/>
      <c r="AH9" s="573"/>
      <c r="AI9" s="573"/>
      <c r="AJ9" s="29"/>
      <c r="AK9" s="29"/>
      <c r="AL9" s="573" t="s">
        <v>70</v>
      </c>
      <c r="AM9" s="573"/>
      <c r="AN9" s="573"/>
      <c r="AO9" s="573"/>
      <c r="AQ9" s="573" t="s">
        <v>71</v>
      </c>
      <c r="AR9" s="573"/>
      <c r="AS9" s="573"/>
      <c r="AT9" s="573"/>
      <c r="AU9" s="573" t="s">
        <v>74</v>
      </c>
      <c r="AV9" s="573"/>
      <c r="AW9" s="573"/>
      <c r="AX9" s="573"/>
      <c r="AY9" s="29"/>
      <c r="AZ9" s="573" t="s">
        <v>132</v>
      </c>
      <c r="BA9" s="573"/>
      <c r="BB9" s="573"/>
      <c r="BC9" s="573"/>
      <c r="BD9" s="573"/>
      <c r="BE9" s="573" t="s">
        <v>45</v>
      </c>
      <c r="BF9" s="573"/>
      <c r="BG9" s="573" t="s">
        <v>46</v>
      </c>
      <c r="BH9" s="573"/>
      <c r="BI9" s="573"/>
      <c r="BJ9" s="573"/>
      <c r="BK9" s="573" t="s">
        <v>76</v>
      </c>
      <c r="BL9" s="573"/>
      <c r="BM9" s="573"/>
      <c r="BN9" s="573"/>
      <c r="BO9" s="573" t="s">
        <v>47</v>
      </c>
      <c r="BP9" s="573"/>
      <c r="BQ9" s="573" t="s">
        <v>48</v>
      </c>
      <c r="BR9" s="573"/>
      <c r="BS9" s="573"/>
      <c r="BT9" s="573"/>
      <c r="BU9" s="573"/>
      <c r="BV9" s="573"/>
      <c r="BW9" s="29"/>
      <c r="BX9" s="573" t="s">
        <v>78</v>
      </c>
      <c r="BY9" s="573"/>
      <c r="BZ9" s="573"/>
    </row>
    <row r="10" spans="1:81" s="14" customFormat="1" ht="53.4" customHeight="1" thickBot="1" x14ac:dyDescent="0.35">
      <c r="A10" s="11" t="s">
        <v>41</v>
      </c>
      <c r="B10" s="11" t="s">
        <v>42</v>
      </c>
      <c r="C10" s="11" t="s">
        <v>43</v>
      </c>
      <c r="D10" s="12" t="s">
        <v>68</v>
      </c>
      <c r="E10" s="13" t="s">
        <v>67</v>
      </c>
      <c r="F10" s="13" t="s">
        <v>432</v>
      </c>
      <c r="G10" s="17" t="s">
        <v>44</v>
      </c>
      <c r="H10" s="19" t="s">
        <v>61</v>
      </c>
      <c r="I10" s="19" t="s">
        <v>62</v>
      </c>
      <c r="J10" s="31" t="s">
        <v>63</v>
      </c>
      <c r="K10" s="119" t="s">
        <v>179</v>
      </c>
      <c r="L10" s="119" t="s">
        <v>181</v>
      </c>
      <c r="M10" s="119" t="s">
        <v>180</v>
      </c>
      <c r="N10" s="210" t="s">
        <v>490</v>
      </c>
      <c r="O10" s="66" t="s">
        <v>125</v>
      </c>
      <c r="P10" s="110" t="s">
        <v>462</v>
      </c>
      <c r="Q10" s="111" t="s">
        <v>463</v>
      </c>
      <c r="R10" s="110" t="s">
        <v>454</v>
      </c>
      <c r="S10" s="110" t="s">
        <v>455</v>
      </c>
      <c r="T10" s="110" t="s">
        <v>741</v>
      </c>
      <c r="U10" s="110" t="s">
        <v>456</v>
      </c>
      <c r="V10" s="110" t="s">
        <v>457</v>
      </c>
      <c r="W10" s="110" t="s">
        <v>458</v>
      </c>
      <c r="X10" s="226" t="s">
        <v>682</v>
      </c>
      <c r="Y10" s="301" t="s">
        <v>746</v>
      </c>
      <c r="Z10" s="301" t="s">
        <v>678</v>
      </c>
      <c r="AA10" s="301" t="s">
        <v>71</v>
      </c>
      <c r="AB10" s="301" t="s">
        <v>679</v>
      </c>
      <c r="AC10" s="301" t="s">
        <v>680</v>
      </c>
      <c r="AD10" s="301" t="s">
        <v>681</v>
      </c>
      <c r="AE10" s="347" t="s">
        <v>743</v>
      </c>
      <c r="AF10" s="32" t="s">
        <v>66</v>
      </c>
      <c r="AG10" s="33" t="s">
        <v>34</v>
      </c>
      <c r="AH10" s="34" t="s">
        <v>59</v>
      </c>
      <c r="AI10" s="34" t="s">
        <v>64</v>
      </c>
      <c r="AJ10" s="34" t="s">
        <v>99</v>
      </c>
      <c r="AK10" s="34" t="s">
        <v>100</v>
      </c>
      <c r="AL10" s="35" t="s">
        <v>66</v>
      </c>
      <c r="AM10" s="36" t="s">
        <v>34</v>
      </c>
      <c r="AN10" s="34" t="s">
        <v>59</v>
      </c>
      <c r="AO10" s="34" t="s">
        <v>64</v>
      </c>
      <c r="AP10" s="117" t="s">
        <v>177</v>
      </c>
      <c r="AQ10" s="35" t="s">
        <v>66</v>
      </c>
      <c r="AR10" s="36" t="s">
        <v>34</v>
      </c>
      <c r="AS10" s="37" t="s">
        <v>59</v>
      </c>
      <c r="AT10" s="34" t="s">
        <v>64</v>
      </c>
      <c r="AU10" s="35" t="s">
        <v>66</v>
      </c>
      <c r="AV10" s="36" t="s">
        <v>34</v>
      </c>
      <c r="AW10" s="37" t="s">
        <v>59</v>
      </c>
      <c r="AX10" s="34" t="s">
        <v>64</v>
      </c>
      <c r="AY10" s="34" t="s">
        <v>166</v>
      </c>
      <c r="AZ10" s="41" t="s">
        <v>129</v>
      </c>
      <c r="BA10" s="84" t="s">
        <v>66</v>
      </c>
      <c r="BB10" s="38" t="s">
        <v>73</v>
      </c>
      <c r="BC10" s="39" t="s">
        <v>133</v>
      </c>
      <c r="BD10" s="40" t="s">
        <v>72</v>
      </c>
      <c r="BE10" s="42" t="s">
        <v>75</v>
      </c>
      <c r="BF10" s="36" t="s">
        <v>34</v>
      </c>
      <c r="BG10" s="42" t="s">
        <v>66</v>
      </c>
      <c r="BH10" s="36" t="s">
        <v>34</v>
      </c>
      <c r="BI10" s="37" t="s">
        <v>59</v>
      </c>
      <c r="BJ10" s="34" t="s">
        <v>64</v>
      </c>
      <c r="BK10" s="43" t="s">
        <v>77</v>
      </c>
      <c r="BL10" s="36" t="s">
        <v>34</v>
      </c>
      <c r="BM10" s="37" t="s">
        <v>59</v>
      </c>
      <c r="BN10" s="34" t="s">
        <v>64</v>
      </c>
      <c r="BO10" s="42" t="s">
        <v>75</v>
      </c>
      <c r="BP10" s="36" t="s">
        <v>34</v>
      </c>
      <c r="BQ10" s="42" t="s">
        <v>66</v>
      </c>
      <c r="BR10" s="36" t="s">
        <v>34</v>
      </c>
      <c r="BS10" s="37" t="s">
        <v>59</v>
      </c>
      <c r="BT10" s="34" t="s">
        <v>64</v>
      </c>
      <c r="BU10" s="34" t="s">
        <v>99</v>
      </c>
      <c r="BV10" s="34" t="s">
        <v>100</v>
      </c>
      <c r="BW10" s="34" t="s">
        <v>636</v>
      </c>
      <c r="BX10" s="43" t="s">
        <v>77</v>
      </c>
      <c r="BY10" s="37" t="s">
        <v>59</v>
      </c>
      <c r="BZ10" s="34" t="s">
        <v>64</v>
      </c>
      <c r="CA10" s="14" t="s">
        <v>99</v>
      </c>
      <c r="CB10" s="14" t="s">
        <v>100</v>
      </c>
      <c r="CC10" s="97" t="s">
        <v>698</v>
      </c>
    </row>
    <row r="11" spans="1:81" s="95" customFormat="1" x14ac:dyDescent="0.3">
      <c r="A11" s="45"/>
      <c r="B11" s="312"/>
      <c r="C11" s="312"/>
      <c r="D11" s="47">
        <v>3</v>
      </c>
      <c r="E11" s="47" t="s">
        <v>694</v>
      </c>
      <c r="F11" s="47" t="s">
        <v>840</v>
      </c>
      <c r="G11" s="72">
        <v>1960</v>
      </c>
      <c r="J11" s="314"/>
      <c r="K11" s="313"/>
      <c r="L11" s="218"/>
      <c r="M11" s="218"/>
      <c r="N11" s="211">
        <v>657</v>
      </c>
      <c r="O11" s="46"/>
      <c r="P11" s="64">
        <v>1442</v>
      </c>
      <c r="Q11" s="64">
        <v>1180</v>
      </c>
      <c r="R11" s="273" t="s">
        <v>69</v>
      </c>
      <c r="S11" s="273" t="s">
        <v>69</v>
      </c>
      <c r="T11" s="273"/>
      <c r="U11" s="273" t="s">
        <v>69</v>
      </c>
      <c r="V11" s="273" t="s">
        <v>69</v>
      </c>
      <c r="W11" s="273" t="s">
        <v>69</v>
      </c>
      <c r="X11" s="273"/>
      <c r="Y11" s="273"/>
      <c r="Z11" s="273"/>
      <c r="AA11" s="273"/>
      <c r="AB11" s="273"/>
      <c r="AC11" s="273"/>
      <c r="AD11" s="273"/>
      <c r="AE11" s="273"/>
      <c r="AF11" s="76" t="s">
        <v>69</v>
      </c>
      <c r="AG11" s="75"/>
      <c r="AH11" s="93"/>
      <c r="AI11" s="93"/>
      <c r="AJ11" s="93"/>
      <c r="AK11" s="93"/>
      <c r="AL11" s="91"/>
      <c r="AM11" s="91"/>
      <c r="AN11" s="93"/>
      <c r="AO11" s="93"/>
      <c r="AP11" s="135"/>
      <c r="AQ11" s="76" t="s">
        <v>69</v>
      </c>
      <c r="AR11" s="91"/>
      <c r="AS11" s="92"/>
      <c r="AT11" s="93"/>
      <c r="AU11" s="91"/>
      <c r="AV11" s="91"/>
      <c r="AW11" s="92"/>
      <c r="AX11" s="93"/>
      <c r="AY11" s="93"/>
      <c r="AZ11" s="135"/>
      <c r="BA11" s="99" t="s">
        <v>69</v>
      </c>
      <c r="BB11" s="228"/>
      <c r="BC11" s="89"/>
      <c r="BD11" s="90"/>
      <c r="BE11" s="121"/>
      <c r="BF11" s="91"/>
      <c r="BG11" s="121"/>
      <c r="BH11" s="91"/>
      <c r="BI11" s="92"/>
      <c r="BJ11" s="93"/>
      <c r="BK11" s="94"/>
      <c r="BL11" s="91"/>
      <c r="BM11" s="92"/>
      <c r="BN11" s="93"/>
      <c r="BO11" s="121"/>
      <c r="BP11" s="91"/>
      <c r="BQ11" s="121"/>
      <c r="BR11" s="91"/>
      <c r="BS11" s="92"/>
      <c r="BT11" s="93"/>
      <c r="BU11" s="93"/>
      <c r="BV11" s="93"/>
      <c r="BW11" s="93"/>
      <c r="BX11" s="94"/>
      <c r="BY11" s="92"/>
      <c r="BZ11" s="93"/>
      <c r="CC11" s="136"/>
    </row>
    <row r="12" spans="1:81" s="14" customFormat="1" x14ac:dyDescent="0.3">
      <c r="A12" s="146" t="s">
        <v>232</v>
      </c>
      <c r="B12" s="139" t="s">
        <v>219</v>
      </c>
      <c r="C12" s="139" t="s">
        <v>211</v>
      </c>
      <c r="D12" s="7"/>
      <c r="E12" s="7" t="s">
        <v>805</v>
      </c>
      <c r="F12" s="7" t="s">
        <v>806</v>
      </c>
      <c r="G12" s="16">
        <v>1964</v>
      </c>
      <c r="H12" s="148">
        <v>23526</v>
      </c>
      <c r="I12" s="148">
        <v>23635</v>
      </c>
      <c r="J12" s="5">
        <f>I12-H12+1</f>
        <v>110</v>
      </c>
      <c r="K12" s="249"/>
      <c r="L12" s="216"/>
      <c r="M12" s="216"/>
      <c r="N12" s="316"/>
      <c r="O12" s="104"/>
      <c r="P12" s="115"/>
      <c r="Q12" s="115"/>
      <c r="R12" s="343"/>
      <c r="S12" s="343"/>
      <c r="T12" s="343"/>
      <c r="U12" s="343"/>
      <c r="V12" s="343"/>
      <c r="W12" s="343"/>
      <c r="X12" s="299"/>
      <c r="Y12" s="402">
        <f>Y13+N14</f>
        <v>1752</v>
      </c>
      <c r="Z12" s="311">
        <f>Z13+P14</f>
        <v>1805</v>
      </c>
      <c r="AA12" s="299"/>
      <c r="AB12" s="402">
        <f>AB13+T14</f>
        <v>423</v>
      </c>
      <c r="AC12" s="299"/>
      <c r="AD12" s="299"/>
      <c r="AE12" s="299">
        <v>3716</v>
      </c>
      <c r="AF12" s="28">
        <v>1743</v>
      </c>
      <c r="AG12" s="20"/>
      <c r="AH12" s="67"/>
      <c r="AI12" s="67"/>
      <c r="AJ12" s="67"/>
      <c r="AK12" s="67"/>
      <c r="AL12" s="21"/>
      <c r="AM12" s="21"/>
      <c r="AN12" s="67"/>
      <c r="AO12" s="67"/>
      <c r="AP12" s="295">
        <f>AP13+AP14</f>
        <v>34628.073107049611</v>
      </c>
      <c r="AQ12" s="18"/>
      <c r="AR12" s="21"/>
      <c r="AS12" s="68"/>
      <c r="AT12" s="67"/>
      <c r="AU12" s="21"/>
      <c r="AV12" s="21"/>
      <c r="AW12" s="68"/>
      <c r="AX12" s="67"/>
      <c r="AY12" s="67"/>
      <c r="AZ12" s="116"/>
      <c r="BA12" s="311">
        <f>SUM(BA13:BA14)</f>
        <v>3832</v>
      </c>
      <c r="BB12" s="432"/>
      <c r="BC12" s="22"/>
      <c r="BD12" s="69"/>
      <c r="BE12" s="224"/>
      <c r="BF12" s="21"/>
      <c r="BG12" s="224">
        <v>84</v>
      </c>
      <c r="BH12" s="21"/>
      <c r="BI12" s="68"/>
      <c r="BJ12" s="67"/>
      <c r="BK12" s="120"/>
      <c r="BL12" s="21"/>
      <c r="BM12" s="68"/>
      <c r="BN12" s="67"/>
      <c r="BO12" s="224"/>
      <c r="BP12" s="21"/>
      <c r="BQ12" s="224">
        <v>395</v>
      </c>
      <c r="BR12" s="21"/>
      <c r="BS12" s="68"/>
      <c r="BT12" s="67"/>
      <c r="BU12" s="67"/>
      <c r="BV12" s="67"/>
      <c r="BW12" s="67"/>
      <c r="BX12" s="120"/>
      <c r="BY12" s="68"/>
      <c r="BZ12" s="67"/>
      <c r="CC12" s="278"/>
    </row>
    <row r="13" spans="1:81" s="95" customFormat="1" x14ac:dyDescent="0.3">
      <c r="A13" s="300" t="s">
        <v>232</v>
      </c>
      <c r="B13" s="275" t="s">
        <v>219</v>
      </c>
      <c r="C13" s="275" t="s">
        <v>211</v>
      </c>
      <c r="D13" s="47">
        <v>1</v>
      </c>
      <c r="E13" s="47" t="s">
        <v>485</v>
      </c>
      <c r="F13" s="47" t="s">
        <v>808</v>
      </c>
      <c r="G13" s="72">
        <v>1964</v>
      </c>
      <c r="H13" s="276">
        <v>23526</v>
      </c>
      <c r="I13" s="276">
        <v>23635</v>
      </c>
      <c r="J13" s="398">
        <f>J12-J14</f>
        <v>106</v>
      </c>
      <c r="K13" s="313"/>
      <c r="L13" s="218"/>
      <c r="M13" s="218"/>
      <c r="N13" s="315" t="s">
        <v>69</v>
      </c>
      <c r="O13" s="46"/>
      <c r="P13" s="76" t="s">
        <v>69</v>
      </c>
      <c r="Q13" s="76" t="s">
        <v>69</v>
      </c>
      <c r="R13" s="273" t="s">
        <v>69</v>
      </c>
      <c r="S13" s="273" t="s">
        <v>69</v>
      </c>
      <c r="T13" s="273" t="s">
        <v>69</v>
      </c>
      <c r="U13" s="273" t="s">
        <v>69</v>
      </c>
      <c r="V13" s="273" t="s">
        <v>69</v>
      </c>
      <c r="W13" s="273" t="s">
        <v>69</v>
      </c>
      <c r="X13" s="273">
        <v>15.18</v>
      </c>
      <c r="Y13" s="273">
        <v>1643</v>
      </c>
      <c r="Z13" s="273">
        <v>1550</v>
      </c>
      <c r="AA13" s="273"/>
      <c r="AB13" s="273">
        <v>225</v>
      </c>
      <c r="AC13" s="273">
        <v>5</v>
      </c>
      <c r="AD13" s="273">
        <v>26</v>
      </c>
      <c r="AE13" s="273">
        <v>3415</v>
      </c>
      <c r="AF13" s="87">
        <f>Y13</f>
        <v>1643</v>
      </c>
      <c r="AG13" s="75"/>
      <c r="AH13" s="93"/>
      <c r="AI13" s="93"/>
      <c r="AJ13" s="93"/>
      <c r="AK13" s="93"/>
      <c r="AL13" s="91"/>
      <c r="AM13" s="91"/>
      <c r="AN13" s="93"/>
      <c r="AO13" s="93"/>
      <c r="AP13" s="405">
        <f>BA13*BB13</f>
        <v>31167.073107049611</v>
      </c>
      <c r="AQ13" s="76" t="s">
        <v>69</v>
      </c>
      <c r="AR13" s="91"/>
      <c r="AS13" s="92"/>
      <c r="AT13" s="93"/>
      <c r="AU13" s="91"/>
      <c r="AV13" s="91"/>
      <c r="AW13" s="92"/>
      <c r="AX13" s="93"/>
      <c r="AY13" s="93"/>
      <c r="AZ13" s="135"/>
      <c r="BA13" s="99">
        <v>3449</v>
      </c>
      <c r="BB13" s="404">
        <f>BB14</f>
        <v>9.0365535248041784</v>
      </c>
      <c r="BC13" s="89"/>
      <c r="BD13" s="90"/>
      <c r="BE13" s="121"/>
      <c r="BF13" s="91"/>
      <c r="BG13" s="121">
        <v>76</v>
      </c>
      <c r="BH13" s="91"/>
      <c r="BI13" s="92"/>
      <c r="BJ13" s="93"/>
      <c r="BK13" s="94"/>
      <c r="BL13" s="91"/>
      <c r="BM13" s="92"/>
      <c r="BN13" s="93"/>
      <c r="BO13" s="121"/>
      <c r="BP13" s="91"/>
      <c r="BQ13" s="121">
        <v>395</v>
      </c>
      <c r="BR13" s="91"/>
      <c r="BS13" s="92"/>
      <c r="BT13" s="93"/>
      <c r="BU13" s="93"/>
      <c r="BV13" s="93"/>
      <c r="BW13" s="93"/>
      <c r="BX13" s="94"/>
      <c r="BY13" s="92"/>
      <c r="BZ13" s="93"/>
      <c r="CC13" s="136"/>
    </row>
    <row r="14" spans="1:81" s="95" customFormat="1" x14ac:dyDescent="0.3">
      <c r="A14" s="45" t="s">
        <v>318</v>
      </c>
      <c r="B14" s="312" t="s">
        <v>320</v>
      </c>
      <c r="C14" s="312" t="s">
        <v>321</v>
      </c>
      <c r="D14" s="47">
        <v>3</v>
      </c>
      <c r="E14" s="47" t="s">
        <v>694</v>
      </c>
      <c r="F14" s="47" t="s">
        <v>840</v>
      </c>
      <c r="G14" s="72">
        <v>1964</v>
      </c>
      <c r="H14" s="95" t="s">
        <v>807</v>
      </c>
      <c r="I14" s="95" t="s">
        <v>807</v>
      </c>
      <c r="J14" s="397">
        <v>4</v>
      </c>
      <c r="K14" s="413">
        <f t="shared" ref="K14:K21" si="0">AQ14/Q14</f>
        <v>1.5002167316861725</v>
      </c>
      <c r="L14" s="218"/>
      <c r="M14" s="218"/>
      <c r="N14" s="211">
        <v>109</v>
      </c>
      <c r="O14" s="46"/>
      <c r="P14" s="64">
        <v>255</v>
      </c>
      <c r="Q14" s="64">
        <v>2307</v>
      </c>
      <c r="R14" s="273" t="s">
        <v>69</v>
      </c>
      <c r="S14" s="273" t="s">
        <v>69</v>
      </c>
      <c r="T14" s="399">
        <f>AE14/X14</f>
        <v>198</v>
      </c>
      <c r="U14" s="273" t="s">
        <v>69</v>
      </c>
      <c r="V14" s="273" t="s">
        <v>69</v>
      </c>
      <c r="W14" s="273" t="s">
        <v>69</v>
      </c>
      <c r="X14" s="273">
        <v>1.5</v>
      </c>
      <c r="Y14" s="273"/>
      <c r="Z14" s="273"/>
      <c r="AA14" s="273"/>
      <c r="AB14" s="273"/>
      <c r="AC14" s="273"/>
      <c r="AD14" s="273"/>
      <c r="AE14" s="273">
        <v>297</v>
      </c>
      <c r="AF14" s="64">
        <v>164</v>
      </c>
      <c r="AG14" s="75"/>
      <c r="AH14" s="93"/>
      <c r="AI14" s="93"/>
      <c r="AJ14" s="93"/>
      <c r="AK14" s="93"/>
      <c r="AL14" s="91"/>
      <c r="AM14" s="91"/>
      <c r="AN14" s="93"/>
      <c r="AO14" s="93"/>
      <c r="AP14" s="88">
        <f>AQ14</f>
        <v>3461</v>
      </c>
      <c r="AQ14" s="76">
        <v>3461</v>
      </c>
      <c r="AR14" s="91"/>
      <c r="AS14" s="92"/>
      <c r="AT14" s="93"/>
      <c r="AU14" s="91"/>
      <c r="AV14" s="91"/>
      <c r="AW14" s="92"/>
      <c r="AX14" s="93"/>
      <c r="AY14" s="93"/>
      <c r="AZ14" s="135"/>
      <c r="BA14" s="99">
        <v>383</v>
      </c>
      <c r="BB14" s="403">
        <f>AQ14/BA14</f>
        <v>9.0365535248041784</v>
      </c>
      <c r="BC14" s="89"/>
      <c r="BD14" s="90"/>
      <c r="BE14" s="121"/>
      <c r="BF14" s="91"/>
      <c r="BG14" s="121">
        <v>5</v>
      </c>
      <c r="BH14" s="91"/>
      <c r="BI14" s="92"/>
      <c r="BJ14" s="93"/>
      <c r="BK14" s="94"/>
      <c r="BL14" s="91"/>
      <c r="BM14" s="92"/>
      <c r="BN14" s="93"/>
      <c r="BO14" s="121"/>
      <c r="BP14" s="91"/>
      <c r="BQ14" s="121">
        <v>0</v>
      </c>
      <c r="BR14" s="91"/>
      <c r="BS14" s="92"/>
      <c r="BT14" s="93"/>
      <c r="BU14" s="93"/>
      <c r="BV14" s="93"/>
      <c r="BW14" s="93"/>
      <c r="BX14" s="94"/>
      <c r="BY14" s="92"/>
      <c r="BZ14" s="93"/>
      <c r="CC14" s="136"/>
    </row>
    <row r="15" spans="1:81" s="14" customFormat="1" x14ac:dyDescent="0.3">
      <c r="A15" s="3"/>
      <c r="B15" s="129"/>
      <c r="C15" s="129"/>
      <c r="D15" s="7"/>
      <c r="E15" s="7"/>
      <c r="F15" s="7"/>
      <c r="G15" s="16"/>
      <c r="J15" s="400"/>
      <c r="K15" s="249"/>
      <c r="L15" s="216"/>
      <c r="M15" s="216"/>
      <c r="N15" s="81"/>
      <c r="O15"/>
      <c r="P15" s="6"/>
      <c r="Q15" s="6"/>
      <c r="R15" s="299"/>
      <c r="S15" s="299"/>
      <c r="T15" s="401"/>
      <c r="U15" s="299"/>
      <c r="V15" s="299"/>
      <c r="W15" s="299"/>
      <c r="X15" s="299"/>
      <c r="Y15" s="299"/>
      <c r="Z15" s="299"/>
      <c r="AA15" s="299"/>
      <c r="AB15" s="299"/>
      <c r="AC15" s="299"/>
      <c r="AD15" s="299"/>
      <c r="AE15" s="299"/>
      <c r="AF15" s="6"/>
      <c r="AG15" s="20"/>
      <c r="AH15" s="67"/>
      <c r="AI15" s="67"/>
      <c r="AJ15" s="67"/>
      <c r="AK15" s="67"/>
      <c r="AL15" s="21"/>
      <c r="AM15" s="21"/>
      <c r="AN15" s="67"/>
      <c r="AO15" s="67"/>
      <c r="AP15" s="116"/>
      <c r="AQ15" s="18"/>
      <c r="AR15" s="21"/>
      <c r="AS15" s="68"/>
      <c r="AT15" s="67"/>
      <c r="AU15" s="21"/>
      <c r="AV15" s="21"/>
      <c r="AW15" s="68"/>
      <c r="AX15" s="67"/>
      <c r="AY15" s="67"/>
      <c r="AZ15" s="116"/>
      <c r="BA15" s="100"/>
      <c r="BB15" s="24"/>
      <c r="BC15" s="22"/>
      <c r="BD15" s="69"/>
      <c r="BE15" s="224"/>
      <c r="BF15" s="21"/>
      <c r="BG15" s="224"/>
      <c r="BH15" s="21"/>
      <c r="BI15" s="68"/>
      <c r="BJ15" s="67"/>
      <c r="BK15" s="120"/>
      <c r="BL15" s="21"/>
      <c r="BM15" s="68"/>
      <c r="BN15" s="67"/>
      <c r="BO15" s="224"/>
      <c r="BP15" s="21"/>
      <c r="BQ15" s="224"/>
      <c r="BR15" s="21"/>
      <c r="BS15" s="68"/>
      <c r="BT15" s="67"/>
      <c r="BU15" s="67"/>
      <c r="BV15" s="67"/>
      <c r="BW15" s="67"/>
      <c r="BX15" s="120"/>
      <c r="BY15" s="68"/>
      <c r="BZ15" s="67"/>
      <c r="CC15" s="278"/>
    </row>
    <row r="16" spans="1:81" s="95" customFormat="1" x14ac:dyDescent="0.3">
      <c r="A16" s="45" t="s">
        <v>318</v>
      </c>
      <c r="B16" s="312" t="s">
        <v>320</v>
      </c>
      <c r="C16" s="312" t="s">
        <v>321</v>
      </c>
      <c r="D16" s="47">
        <v>3</v>
      </c>
      <c r="E16" s="47" t="s">
        <v>694</v>
      </c>
      <c r="F16" s="47" t="s">
        <v>799</v>
      </c>
      <c r="G16" s="72">
        <v>1965</v>
      </c>
      <c r="J16" s="314"/>
      <c r="K16" s="313"/>
      <c r="L16" s="218"/>
      <c r="M16" s="218"/>
      <c r="N16" s="315" t="s">
        <v>69</v>
      </c>
      <c r="O16" s="46"/>
      <c r="P16" s="64">
        <v>938</v>
      </c>
      <c r="Q16" s="76" t="s">
        <v>69</v>
      </c>
      <c r="R16" s="273" t="s">
        <v>69</v>
      </c>
      <c r="S16" s="273" t="s">
        <v>69</v>
      </c>
      <c r="T16" s="273">
        <v>1562</v>
      </c>
      <c r="U16" s="273">
        <v>16</v>
      </c>
      <c r="V16" s="273" t="s">
        <v>69</v>
      </c>
      <c r="W16" s="273">
        <v>28</v>
      </c>
      <c r="X16" s="273"/>
      <c r="Y16" s="273"/>
      <c r="Z16" s="273"/>
      <c r="AA16" s="273"/>
      <c r="AB16" s="273"/>
      <c r="AC16" s="273"/>
      <c r="AD16" s="273"/>
      <c r="AE16" s="273"/>
      <c r="AF16" s="76" t="s">
        <v>69</v>
      </c>
      <c r="AG16" s="75"/>
      <c r="AH16" s="93"/>
      <c r="AI16" s="93"/>
      <c r="AJ16" s="93"/>
      <c r="AK16" s="93"/>
      <c r="AL16" s="91"/>
      <c r="AM16" s="91"/>
      <c r="AN16" s="93"/>
      <c r="AO16" s="93"/>
      <c r="AP16" s="135"/>
      <c r="AQ16" s="76" t="s">
        <v>69</v>
      </c>
      <c r="AR16" s="91"/>
      <c r="AS16" s="92"/>
      <c r="AT16" s="93"/>
      <c r="AU16" s="91"/>
      <c r="AV16" s="91"/>
      <c r="AW16" s="92"/>
      <c r="AX16" s="93"/>
      <c r="AY16" s="93"/>
      <c r="AZ16" s="135"/>
      <c r="BA16" s="99">
        <v>1407</v>
      </c>
      <c r="BB16" s="228"/>
      <c r="BC16" s="89"/>
      <c r="BD16" s="90"/>
      <c r="BE16" s="121"/>
      <c r="BF16" s="91"/>
      <c r="BG16" s="121"/>
      <c r="BH16" s="91"/>
      <c r="BI16" s="92"/>
      <c r="BJ16" s="93"/>
      <c r="BK16" s="94"/>
      <c r="BL16" s="91"/>
      <c r="BM16" s="92"/>
      <c r="BN16" s="93"/>
      <c r="BO16" s="121"/>
      <c r="BP16" s="91"/>
      <c r="BQ16" s="121"/>
      <c r="BR16" s="91"/>
      <c r="BS16" s="92"/>
      <c r="BT16" s="93"/>
      <c r="BU16" s="93"/>
      <c r="BV16" s="93"/>
      <c r="BW16" s="93"/>
      <c r="BX16" s="94"/>
      <c r="BY16" s="92"/>
      <c r="BZ16" s="93"/>
      <c r="CC16" s="136"/>
    </row>
    <row r="17" spans="1:82" s="95" customFormat="1" x14ac:dyDescent="0.3">
      <c r="A17" s="45" t="s">
        <v>318</v>
      </c>
      <c r="B17" s="312" t="s">
        <v>320</v>
      </c>
      <c r="C17" s="312" t="s">
        <v>321</v>
      </c>
      <c r="D17" s="47">
        <v>3</v>
      </c>
      <c r="E17" s="47" t="s">
        <v>694</v>
      </c>
      <c r="F17" s="47" t="s">
        <v>798</v>
      </c>
      <c r="G17" s="72">
        <v>1966</v>
      </c>
      <c r="J17" s="314"/>
      <c r="K17" s="413">
        <f t="shared" si="0"/>
        <v>4.0325018896447471</v>
      </c>
      <c r="L17" s="218"/>
      <c r="M17" s="218"/>
      <c r="N17" s="211">
        <v>83</v>
      </c>
      <c r="O17" s="46"/>
      <c r="P17" s="64">
        <v>169</v>
      </c>
      <c r="Q17" s="64">
        <v>1323</v>
      </c>
      <c r="R17" s="273" t="s">
        <v>69</v>
      </c>
      <c r="S17" s="273" t="s">
        <v>69</v>
      </c>
      <c r="T17" s="273" t="s">
        <v>69</v>
      </c>
      <c r="U17" s="273" t="s">
        <v>69</v>
      </c>
      <c r="V17" s="273" t="s">
        <v>69</v>
      </c>
      <c r="W17" s="273" t="s">
        <v>69</v>
      </c>
      <c r="X17" s="273"/>
      <c r="Y17" s="273"/>
      <c r="Z17" s="273"/>
      <c r="AA17" s="273"/>
      <c r="AB17" s="273"/>
      <c r="AC17" s="273"/>
      <c r="AD17" s="273"/>
      <c r="AE17" s="273"/>
      <c r="AF17" s="64">
        <v>334</v>
      </c>
      <c r="AG17" s="75"/>
      <c r="AH17" s="93"/>
      <c r="AI17" s="93"/>
      <c r="AJ17" s="93"/>
      <c r="AK17" s="93"/>
      <c r="AL17" s="91"/>
      <c r="AM17" s="91"/>
      <c r="AN17" s="93"/>
      <c r="AO17" s="93"/>
      <c r="AP17" s="135"/>
      <c r="AQ17" s="76">
        <v>5335</v>
      </c>
      <c r="AR17" s="91"/>
      <c r="AS17" s="92"/>
      <c r="AT17" s="93"/>
      <c r="AU17" s="91"/>
      <c r="AV17" s="91"/>
      <c r="AW17" s="92"/>
      <c r="AX17" s="93"/>
      <c r="AY17" s="93"/>
      <c r="AZ17" s="135"/>
      <c r="BA17" s="99">
        <v>681</v>
      </c>
      <c r="BB17" s="228"/>
      <c r="BC17" s="89"/>
      <c r="BD17" s="90"/>
      <c r="BE17" s="121"/>
      <c r="BF17" s="91"/>
      <c r="BG17" s="121"/>
      <c r="BH17" s="91"/>
      <c r="BI17" s="92"/>
      <c r="BJ17" s="93"/>
      <c r="BK17" s="94"/>
      <c r="BL17" s="91"/>
      <c r="BM17" s="92"/>
      <c r="BN17" s="93"/>
      <c r="BO17" s="121"/>
      <c r="BP17" s="91"/>
      <c r="BQ17" s="121"/>
      <c r="BR17" s="91"/>
      <c r="BS17" s="92"/>
      <c r="BT17" s="93"/>
      <c r="BU17" s="93"/>
      <c r="BV17" s="93"/>
      <c r="BW17" s="93"/>
      <c r="BX17" s="94"/>
      <c r="BY17" s="92"/>
      <c r="BZ17" s="93"/>
      <c r="CC17" s="136"/>
    </row>
    <row r="18" spans="1:82" s="95" customFormat="1" x14ac:dyDescent="0.3">
      <c r="A18" s="45" t="s">
        <v>318</v>
      </c>
      <c r="B18" s="312" t="s">
        <v>320</v>
      </c>
      <c r="C18" s="312" t="s">
        <v>321</v>
      </c>
      <c r="D18" s="47">
        <v>3</v>
      </c>
      <c r="E18" s="47" t="s">
        <v>694</v>
      </c>
      <c r="F18" s="47" t="s">
        <v>695</v>
      </c>
      <c r="G18" s="72">
        <v>1967</v>
      </c>
      <c r="J18" s="314"/>
      <c r="K18" s="413">
        <f t="shared" si="0"/>
        <v>3.6727732154137711</v>
      </c>
      <c r="L18" s="218"/>
      <c r="M18" s="218"/>
      <c r="N18" s="211">
        <v>189</v>
      </c>
      <c r="O18" s="46"/>
      <c r="P18" s="64">
        <v>207</v>
      </c>
      <c r="Q18" s="64">
        <v>1583</v>
      </c>
      <c r="R18" s="273" t="s">
        <v>69</v>
      </c>
      <c r="S18" s="273" t="s">
        <v>69</v>
      </c>
      <c r="T18" s="273" t="s">
        <v>69</v>
      </c>
      <c r="U18" s="273" t="s">
        <v>69</v>
      </c>
      <c r="V18" s="273" t="s">
        <v>69</v>
      </c>
      <c r="W18" s="273" t="s">
        <v>69</v>
      </c>
      <c r="X18" s="273"/>
      <c r="Y18" s="273"/>
      <c r="Z18" s="273"/>
      <c r="AA18" s="273"/>
      <c r="AB18" s="273"/>
      <c r="AC18" s="273"/>
      <c r="AD18" s="273"/>
      <c r="AE18" s="273"/>
      <c r="AF18" s="64">
        <v>694</v>
      </c>
      <c r="AG18" s="75"/>
      <c r="AH18" s="93"/>
      <c r="AI18" s="93"/>
      <c r="AJ18" s="93"/>
      <c r="AK18" s="93"/>
      <c r="AL18" s="91"/>
      <c r="AM18" s="91"/>
      <c r="AN18" s="93"/>
      <c r="AO18" s="93"/>
      <c r="AP18" s="135"/>
      <c r="AQ18" s="76">
        <v>5814</v>
      </c>
      <c r="AR18" s="91"/>
      <c r="AS18" s="92"/>
      <c r="AT18" s="93"/>
      <c r="AU18" s="91"/>
      <c r="AV18" s="91"/>
      <c r="AW18" s="92"/>
      <c r="AX18" s="93"/>
      <c r="AY18" s="93"/>
      <c r="AZ18" s="135"/>
      <c r="BA18" s="99">
        <v>760</v>
      </c>
      <c r="BB18" s="228"/>
      <c r="BC18" s="89"/>
      <c r="BD18" s="90"/>
      <c r="BE18" s="121"/>
      <c r="BF18" s="91"/>
      <c r="BG18" s="121"/>
      <c r="BH18" s="91"/>
      <c r="BI18" s="92"/>
      <c r="BJ18" s="93"/>
      <c r="BK18" s="94"/>
      <c r="BL18" s="91"/>
      <c r="BM18" s="92"/>
      <c r="BN18" s="93"/>
      <c r="BO18" s="121"/>
      <c r="BP18" s="91"/>
      <c r="BQ18" s="121"/>
      <c r="BR18" s="91"/>
      <c r="BS18" s="92"/>
      <c r="BT18" s="93"/>
      <c r="BU18" s="93"/>
      <c r="BV18" s="93"/>
      <c r="BW18" s="93"/>
      <c r="BX18" s="94"/>
      <c r="BY18" s="92"/>
      <c r="BZ18" s="93"/>
      <c r="CC18" s="136"/>
    </row>
    <row r="19" spans="1:82" s="95" customFormat="1" x14ac:dyDescent="0.3">
      <c r="A19" s="45" t="s">
        <v>318</v>
      </c>
      <c r="B19" s="312" t="s">
        <v>320</v>
      </c>
      <c r="C19" s="312" t="s">
        <v>321</v>
      </c>
      <c r="D19" s="47">
        <v>3</v>
      </c>
      <c r="E19" s="47" t="s">
        <v>694</v>
      </c>
      <c r="F19" s="47" t="s">
        <v>695</v>
      </c>
      <c r="G19" s="72">
        <v>1968</v>
      </c>
      <c r="J19" s="314"/>
      <c r="K19" s="413">
        <f t="shared" si="0"/>
        <v>5</v>
      </c>
      <c r="L19" s="218"/>
      <c r="M19" s="218"/>
      <c r="N19" s="211">
        <v>189</v>
      </c>
      <c r="O19" s="46"/>
      <c r="P19" s="64">
        <v>457</v>
      </c>
      <c r="Q19" s="64">
        <v>3709</v>
      </c>
      <c r="R19" s="273" t="s">
        <v>69</v>
      </c>
      <c r="S19" s="273" t="s">
        <v>69</v>
      </c>
      <c r="T19" s="273" t="s">
        <v>69</v>
      </c>
      <c r="U19" s="273" t="s">
        <v>69</v>
      </c>
      <c r="V19" s="273" t="s">
        <v>69</v>
      </c>
      <c r="W19" s="273" t="s">
        <v>69</v>
      </c>
      <c r="X19" s="273"/>
      <c r="Y19" s="273"/>
      <c r="Z19" s="273"/>
      <c r="AA19" s="273"/>
      <c r="AB19" s="273"/>
      <c r="AC19" s="273"/>
      <c r="AD19" s="273"/>
      <c r="AE19" s="273"/>
      <c r="AF19" s="64">
        <v>945</v>
      </c>
      <c r="AG19" s="75"/>
      <c r="AH19" s="93"/>
      <c r="AI19" s="93"/>
      <c r="AJ19" s="93"/>
      <c r="AK19" s="93"/>
      <c r="AL19" s="91"/>
      <c r="AM19" s="91"/>
      <c r="AN19" s="93"/>
      <c r="AO19" s="93"/>
      <c r="AP19" s="135"/>
      <c r="AQ19" s="76">
        <v>18545</v>
      </c>
      <c r="AR19" s="91"/>
      <c r="AS19" s="92"/>
      <c r="AT19" s="93"/>
      <c r="AU19" s="91"/>
      <c r="AV19" s="91"/>
      <c r="AW19" s="92"/>
      <c r="AX19" s="93"/>
      <c r="AY19" s="93"/>
      <c r="AZ19" s="135"/>
      <c r="BA19" s="99">
        <v>2285</v>
      </c>
      <c r="BB19" s="228"/>
      <c r="BC19" s="89"/>
      <c r="BD19" s="90"/>
      <c r="BE19" s="121"/>
      <c r="BF19" s="91"/>
      <c r="BG19" s="121"/>
      <c r="BH19" s="91"/>
      <c r="BI19" s="92"/>
      <c r="BJ19" s="93"/>
      <c r="BK19" s="94"/>
      <c r="BL19" s="91"/>
      <c r="BM19" s="92"/>
      <c r="BN19" s="93"/>
      <c r="BO19" s="121"/>
      <c r="BP19" s="91"/>
      <c r="BQ19" s="121"/>
      <c r="BR19" s="91"/>
      <c r="BS19" s="92"/>
      <c r="BT19" s="93"/>
      <c r="BU19" s="93"/>
      <c r="BV19" s="93"/>
      <c r="BW19" s="93"/>
      <c r="BX19" s="94"/>
      <c r="BY19" s="92"/>
      <c r="BZ19" s="93"/>
      <c r="CC19" s="136"/>
    </row>
    <row r="20" spans="1:82" s="95" customFormat="1" x14ac:dyDescent="0.3">
      <c r="A20" s="45" t="s">
        <v>318</v>
      </c>
      <c r="B20" s="312" t="s">
        <v>320</v>
      </c>
      <c r="C20" s="312" t="s">
        <v>321</v>
      </c>
      <c r="D20" s="47">
        <v>3</v>
      </c>
      <c r="E20" s="47" t="s">
        <v>694</v>
      </c>
      <c r="F20" s="47" t="s">
        <v>695</v>
      </c>
      <c r="G20" s="72">
        <v>1969</v>
      </c>
      <c r="J20" s="314"/>
      <c r="K20" s="413">
        <f t="shared" si="0"/>
        <v>3.6036392405063293</v>
      </c>
      <c r="L20" s="218"/>
      <c r="M20" s="218"/>
      <c r="N20" s="211">
        <v>259</v>
      </c>
      <c r="O20" s="46"/>
      <c r="P20" s="64">
        <v>655</v>
      </c>
      <c r="Q20" s="64">
        <v>5056</v>
      </c>
      <c r="R20" s="273" t="s">
        <v>69</v>
      </c>
      <c r="S20" s="273" t="s">
        <v>69</v>
      </c>
      <c r="T20" s="273" t="s">
        <v>69</v>
      </c>
      <c r="U20" s="273" t="s">
        <v>69</v>
      </c>
      <c r="V20" s="273" t="s">
        <v>69</v>
      </c>
      <c r="W20" s="273" t="s">
        <v>69</v>
      </c>
      <c r="X20" s="273"/>
      <c r="Y20" s="273"/>
      <c r="Z20" s="273"/>
      <c r="AA20" s="273"/>
      <c r="AB20" s="273"/>
      <c r="AC20" s="273"/>
      <c r="AD20" s="273"/>
      <c r="AE20" s="273"/>
      <c r="AF20" s="64">
        <v>933</v>
      </c>
      <c r="AG20" s="75"/>
      <c r="AH20" s="93"/>
      <c r="AI20" s="93"/>
      <c r="AJ20" s="93"/>
      <c r="AK20" s="93"/>
      <c r="AL20" s="91"/>
      <c r="AM20" s="91"/>
      <c r="AN20" s="93"/>
      <c r="AO20" s="93"/>
      <c r="AP20" s="135"/>
      <c r="AQ20" s="76">
        <v>18220</v>
      </c>
      <c r="AR20" s="91"/>
      <c r="AS20" s="92"/>
      <c r="AT20" s="93"/>
      <c r="AU20" s="91"/>
      <c r="AV20" s="91"/>
      <c r="AW20" s="92"/>
      <c r="AX20" s="93"/>
      <c r="AY20" s="93"/>
      <c r="AZ20" s="135"/>
      <c r="BA20" s="99">
        <v>2360</v>
      </c>
      <c r="BB20" s="228"/>
      <c r="BC20" s="89"/>
      <c r="BD20" s="90"/>
      <c r="BE20" s="121"/>
      <c r="BF20" s="91"/>
      <c r="BG20" s="121"/>
      <c r="BH20" s="91"/>
      <c r="BI20" s="92"/>
      <c r="BJ20" s="93"/>
      <c r="BK20" s="94"/>
      <c r="BL20" s="91"/>
      <c r="BM20" s="92"/>
      <c r="BN20" s="93"/>
      <c r="BO20" s="121"/>
      <c r="BP20" s="91"/>
      <c r="BQ20" s="121"/>
      <c r="BR20" s="91"/>
      <c r="BS20" s="92"/>
      <c r="BT20" s="93"/>
      <c r="BU20" s="93"/>
      <c r="BV20" s="93"/>
      <c r="BW20" s="93"/>
      <c r="BX20" s="94"/>
      <c r="BY20" s="92"/>
      <c r="BZ20" s="93"/>
      <c r="CC20" s="136"/>
    </row>
    <row r="21" spans="1:82" s="95" customFormat="1" x14ac:dyDescent="0.3">
      <c r="A21" s="45" t="s">
        <v>318</v>
      </c>
      <c r="B21" s="312" t="s">
        <v>320</v>
      </c>
      <c r="C21" s="312" t="s">
        <v>321</v>
      </c>
      <c r="D21" s="47">
        <v>3</v>
      </c>
      <c r="E21" s="47" t="s">
        <v>694</v>
      </c>
      <c r="F21" s="47" t="s">
        <v>695</v>
      </c>
      <c r="G21" s="72">
        <v>1970</v>
      </c>
      <c r="J21" s="314"/>
      <c r="K21" s="413">
        <f t="shared" si="0"/>
        <v>1.9198548812664908</v>
      </c>
      <c r="L21" s="218"/>
      <c r="M21" s="218"/>
      <c r="N21" s="211">
        <v>290</v>
      </c>
      <c r="O21" s="46"/>
      <c r="P21" s="64">
        <v>680</v>
      </c>
      <c r="Q21" s="64">
        <v>6064</v>
      </c>
      <c r="R21" s="273" t="s">
        <v>69</v>
      </c>
      <c r="S21" s="273" t="s">
        <v>69</v>
      </c>
      <c r="T21" s="273" t="s">
        <v>69</v>
      </c>
      <c r="U21" s="273" t="s">
        <v>69</v>
      </c>
      <c r="V21" s="273" t="s">
        <v>69</v>
      </c>
      <c r="W21" s="273" t="s">
        <v>69</v>
      </c>
      <c r="X21" s="273"/>
      <c r="Y21" s="273"/>
      <c r="Z21" s="273"/>
      <c r="AA21" s="273"/>
      <c r="AB21" s="273"/>
      <c r="AC21" s="273"/>
      <c r="AD21" s="273"/>
      <c r="AE21" s="273"/>
      <c r="AF21" s="64">
        <v>790</v>
      </c>
      <c r="AG21" s="75"/>
      <c r="AH21" s="93"/>
      <c r="AI21" s="93"/>
      <c r="AJ21" s="93"/>
      <c r="AK21" s="93"/>
      <c r="AL21" s="91"/>
      <c r="AM21" s="91"/>
      <c r="AN21" s="93"/>
      <c r="AO21" s="93"/>
      <c r="AP21" s="135"/>
      <c r="AQ21" s="76">
        <v>11642</v>
      </c>
      <c r="AR21" s="91"/>
      <c r="AS21" s="92"/>
      <c r="AT21" s="93"/>
      <c r="AU21" s="91"/>
      <c r="AV21" s="91"/>
      <c r="AW21" s="92"/>
      <c r="AX21" s="93"/>
      <c r="AY21" s="93"/>
      <c r="AZ21" s="135"/>
      <c r="BA21" s="99">
        <v>1425</v>
      </c>
      <c r="BB21" s="228"/>
      <c r="BC21" s="89"/>
      <c r="BD21" s="90"/>
      <c r="BE21" s="121"/>
      <c r="BF21" s="91"/>
      <c r="BG21" s="121"/>
      <c r="BH21" s="91"/>
      <c r="BI21" s="92"/>
      <c r="BJ21" s="93"/>
      <c r="BK21" s="94"/>
      <c r="BL21" s="91"/>
      <c r="BM21" s="92"/>
      <c r="BN21" s="93"/>
      <c r="BO21" s="121"/>
      <c r="BP21" s="91"/>
      <c r="BQ21" s="121"/>
      <c r="BR21" s="91"/>
      <c r="BS21" s="92"/>
      <c r="BT21" s="93"/>
      <c r="BU21" s="93"/>
      <c r="BV21" s="93"/>
      <c r="BW21" s="93"/>
      <c r="BX21" s="94"/>
      <c r="BY21" s="92"/>
      <c r="BZ21" s="93"/>
      <c r="CC21" s="136"/>
    </row>
    <row r="22" spans="1:82" s="95" customFormat="1" x14ac:dyDescent="0.3">
      <c r="A22" s="45" t="s">
        <v>318</v>
      </c>
      <c r="B22" s="312" t="s">
        <v>320</v>
      </c>
      <c r="C22" s="312" t="s">
        <v>321</v>
      </c>
      <c r="D22" s="47">
        <v>3</v>
      </c>
      <c r="E22" s="47" t="s">
        <v>694</v>
      </c>
      <c r="F22" s="47" t="s">
        <v>695</v>
      </c>
      <c r="G22" s="72">
        <v>1971</v>
      </c>
      <c r="J22" s="314"/>
      <c r="K22" s="413">
        <f>AQ22/Q22</f>
        <v>5.7699302178050331</v>
      </c>
      <c r="L22" s="218"/>
      <c r="M22" s="218"/>
      <c r="N22" s="211">
        <v>195</v>
      </c>
      <c r="O22" s="46"/>
      <c r="P22" s="64">
        <v>519</v>
      </c>
      <c r="Q22" s="64">
        <v>4729</v>
      </c>
      <c r="R22" s="273" t="s">
        <v>69</v>
      </c>
      <c r="S22" s="273" t="s">
        <v>69</v>
      </c>
      <c r="T22" s="273" t="s">
        <v>69</v>
      </c>
      <c r="U22" s="273" t="s">
        <v>69</v>
      </c>
      <c r="V22" s="273" t="s">
        <v>69</v>
      </c>
      <c r="W22" s="273" t="s">
        <v>69</v>
      </c>
      <c r="X22" s="273"/>
      <c r="Y22" s="273"/>
      <c r="Z22" s="273"/>
      <c r="AA22" s="273"/>
      <c r="AB22" s="273"/>
      <c r="AC22" s="273"/>
      <c r="AD22" s="273"/>
      <c r="AE22" s="273"/>
      <c r="AF22" s="64">
        <v>1125</v>
      </c>
      <c r="AG22" s="75"/>
      <c r="AH22" s="93"/>
      <c r="AI22" s="93"/>
      <c r="AJ22" s="93"/>
      <c r="AK22" s="93"/>
      <c r="AL22" s="91"/>
      <c r="AM22" s="91"/>
      <c r="AN22" s="93"/>
      <c r="AO22" s="93"/>
      <c r="AP22" s="135"/>
      <c r="AQ22" s="76">
        <v>27286</v>
      </c>
      <c r="AR22" s="91"/>
      <c r="AS22" s="92"/>
      <c r="AT22" s="93"/>
      <c r="AU22" s="91"/>
      <c r="AV22" s="91"/>
      <c r="AW22" s="92"/>
      <c r="AX22" s="93"/>
      <c r="AY22" s="93"/>
      <c r="AZ22" s="135"/>
      <c r="BA22" s="99">
        <v>2995</v>
      </c>
      <c r="BB22" s="228"/>
      <c r="BC22" s="89"/>
      <c r="BD22" s="90"/>
      <c r="BE22" s="121"/>
      <c r="BF22" s="91"/>
      <c r="BG22" s="121"/>
      <c r="BH22" s="91"/>
      <c r="BI22" s="92"/>
      <c r="BJ22" s="93"/>
      <c r="BK22" s="94"/>
      <c r="BL22" s="91"/>
      <c r="BM22" s="92"/>
      <c r="BN22" s="93"/>
      <c r="BO22" s="121"/>
      <c r="BP22" s="91"/>
      <c r="BQ22" s="121"/>
      <c r="BR22" s="91"/>
      <c r="BS22" s="92"/>
      <c r="BT22" s="93"/>
      <c r="BU22" s="93"/>
      <c r="BV22" s="93"/>
      <c r="BW22" s="93"/>
      <c r="BX22" s="94"/>
      <c r="BY22" s="92"/>
      <c r="BZ22" s="93"/>
      <c r="CC22" s="136"/>
    </row>
    <row r="23" spans="1:82" s="14" customFormat="1" x14ac:dyDescent="0.3">
      <c r="A23" s="45" t="s">
        <v>318</v>
      </c>
      <c r="B23" s="312" t="s">
        <v>320</v>
      </c>
      <c r="C23" s="312" t="s">
        <v>321</v>
      </c>
      <c r="D23">
        <v>4</v>
      </c>
      <c r="E23" t="s">
        <v>483</v>
      </c>
      <c r="F23" t="s">
        <v>696</v>
      </c>
      <c r="G23" s="16">
        <v>1977</v>
      </c>
      <c r="H23" s="1">
        <v>28260</v>
      </c>
      <c r="I23" s="1">
        <v>28371</v>
      </c>
      <c r="J23" s="5">
        <f>I23-H23+1</f>
        <v>112</v>
      </c>
      <c r="K23" s="5"/>
      <c r="L23" s="5"/>
      <c r="M23" s="5"/>
      <c r="N23" s="240"/>
      <c r="O23" s="222"/>
      <c r="P23" s="316">
        <f>SUM(P24:P25)</f>
        <v>4626</v>
      </c>
      <c r="Q23" s="240"/>
      <c r="R23" s="223"/>
      <c r="S23" s="223"/>
      <c r="T23" s="223"/>
      <c r="U23" s="223"/>
      <c r="V23" s="223"/>
      <c r="W23" s="223"/>
      <c r="X23" s="223"/>
      <c r="Y23" s="223"/>
      <c r="Z23" s="223"/>
      <c r="AA23" s="223"/>
      <c r="AB23" s="223"/>
      <c r="AC23" s="223"/>
      <c r="AD23" s="223"/>
      <c r="AE23" s="316">
        <f>AE24+AE25</f>
        <v>14900</v>
      </c>
      <c r="AF23" s="28">
        <v>15453</v>
      </c>
      <c r="AG23" s="20"/>
      <c r="AH23" s="18"/>
      <c r="AI23" s="18"/>
      <c r="AJ23" s="18"/>
      <c r="AK23" s="18"/>
      <c r="AL23" s="9"/>
      <c r="AM23" s="18"/>
      <c r="AN23" s="18"/>
      <c r="AO23" s="18"/>
      <c r="AP23" s="18"/>
      <c r="AQ23" s="28">
        <v>204974</v>
      </c>
      <c r="AR23" s="21"/>
      <c r="AS23" s="21"/>
      <c r="AT23" s="21"/>
      <c r="AU23" s="18"/>
      <c r="AV23" s="21"/>
      <c r="AW23" s="21"/>
      <c r="AX23" s="21"/>
      <c r="AY23" s="21"/>
      <c r="AZ23" s="9">
        <f>BA23</f>
        <v>36906</v>
      </c>
      <c r="BA23" s="28">
        <v>36906</v>
      </c>
      <c r="BB23" s="10">
        <f>AQ23/AZ23</f>
        <v>5.5539478675554115</v>
      </c>
      <c r="BC23" s="8"/>
      <c r="BD23" s="8">
        <f>AQ23/BB23</f>
        <v>36906</v>
      </c>
      <c r="BE23" s="176" t="e">
        <f>BG23+BK23</f>
        <v>#VALUE!</v>
      </c>
      <c r="BF23" s="21"/>
      <c r="BG23" s="107">
        <f>BG24+BG25</f>
        <v>961.39459157724991</v>
      </c>
      <c r="BH23" s="27"/>
      <c r="BJ23" s="27"/>
      <c r="BK23" s="9" t="s">
        <v>69</v>
      </c>
      <c r="BL23" s="22"/>
      <c r="BM23" s="22"/>
      <c r="BN23" s="22"/>
      <c r="BO23" s="8"/>
      <c r="BP23" s="27"/>
      <c r="BQ23" s="6"/>
      <c r="BR23" s="9"/>
      <c r="BS23" s="27"/>
      <c r="BT23" s="27"/>
      <c r="BU23" s="27"/>
      <c r="BV23" s="27"/>
      <c r="BW23" s="27"/>
      <c r="BX23" s="107"/>
      <c r="BY23" s="28"/>
      <c r="CC23" s="107">
        <f>CC24+CC25</f>
        <v>8311</v>
      </c>
    </row>
    <row r="24" spans="1:82" s="46" customFormat="1" x14ac:dyDescent="0.3">
      <c r="A24" s="4" t="s">
        <v>119</v>
      </c>
      <c r="B24" t="s">
        <v>111</v>
      </c>
      <c r="C24" t="s">
        <v>120</v>
      </c>
      <c r="D24" s="47">
        <v>1</v>
      </c>
      <c r="E24" s="47" t="s">
        <v>485</v>
      </c>
      <c r="F24" s="47" t="s">
        <v>699</v>
      </c>
      <c r="G24" s="72">
        <v>1977</v>
      </c>
      <c r="H24" s="73">
        <v>28260</v>
      </c>
      <c r="I24" s="73">
        <v>28371</v>
      </c>
      <c r="J24" s="208">
        <f>I24-H24+1-J25</f>
        <v>105</v>
      </c>
      <c r="K24" s="74"/>
      <c r="L24" s="74"/>
      <c r="M24" s="74"/>
      <c r="N24" s="315" t="s">
        <v>69</v>
      </c>
      <c r="O24" s="76" t="s">
        <v>69</v>
      </c>
      <c r="P24" s="64">
        <v>2446</v>
      </c>
      <c r="Q24" s="315" t="s">
        <v>69</v>
      </c>
      <c r="R24" s="315" t="s">
        <v>69</v>
      </c>
      <c r="S24" s="315" t="s">
        <v>69</v>
      </c>
      <c r="T24" s="315" t="s">
        <v>69</v>
      </c>
      <c r="U24" s="315" t="s">
        <v>69</v>
      </c>
      <c r="V24" s="315" t="s">
        <v>69</v>
      </c>
      <c r="W24" s="315" t="s">
        <v>69</v>
      </c>
      <c r="X24" s="315"/>
      <c r="Y24" s="315"/>
      <c r="Z24" s="315"/>
      <c r="AA24" s="315"/>
      <c r="AB24" s="315"/>
      <c r="AC24" s="315"/>
      <c r="AD24" s="315"/>
      <c r="AE24" s="315">
        <v>14695</v>
      </c>
      <c r="AF24" s="76" t="s">
        <v>69</v>
      </c>
      <c r="AG24" s="75"/>
      <c r="AH24" s="76"/>
      <c r="AI24" s="76"/>
      <c r="AJ24" s="64"/>
      <c r="AK24" s="77"/>
      <c r="AL24" s="64"/>
      <c r="AM24" s="76"/>
      <c r="AN24" s="76"/>
      <c r="AO24" s="76"/>
      <c r="AP24" s="76"/>
      <c r="AQ24" s="76">
        <v>154985</v>
      </c>
      <c r="AR24" s="76"/>
      <c r="AS24" s="76"/>
      <c r="AT24" s="76"/>
      <c r="AU24" s="76"/>
      <c r="AV24" s="76"/>
      <c r="AW24" s="76"/>
      <c r="AX24" s="76"/>
      <c r="AY24" s="76"/>
      <c r="BA24" s="76">
        <v>29878</v>
      </c>
      <c r="BB24" s="76"/>
      <c r="BC24" s="76"/>
      <c r="BD24" s="76"/>
      <c r="BE24" s="209" t="e">
        <f>BG24+BK24</f>
        <v>#VALUE!</v>
      </c>
      <c r="BG24" s="78">
        <v>569</v>
      </c>
      <c r="BK24" s="78" t="s">
        <v>69</v>
      </c>
      <c r="BO24" s="65" t="e">
        <f>BQ24+BY24</f>
        <v>#VALUE!</v>
      </c>
      <c r="BP24" s="78"/>
      <c r="BQ24" s="78" t="s">
        <v>69</v>
      </c>
      <c r="BU24" s="78"/>
      <c r="BV24" s="78"/>
      <c r="BW24" s="78">
        <v>0</v>
      </c>
      <c r="BX24" s="78"/>
      <c r="CA24" s="78"/>
      <c r="CB24" s="78"/>
      <c r="CC24" s="78">
        <v>8311</v>
      </c>
      <c r="CD24" s="46" t="s">
        <v>633</v>
      </c>
    </row>
    <row r="25" spans="1:82" s="46" customFormat="1" x14ac:dyDescent="0.3">
      <c r="A25" s="45" t="s">
        <v>318</v>
      </c>
      <c r="B25" s="312" t="s">
        <v>320</v>
      </c>
      <c r="C25" s="312" t="s">
        <v>321</v>
      </c>
      <c r="D25" s="47">
        <v>3</v>
      </c>
      <c r="E25" s="47" t="s">
        <v>694</v>
      </c>
      <c r="F25" s="47" t="s">
        <v>635</v>
      </c>
      <c r="G25" s="72">
        <v>1977</v>
      </c>
      <c r="H25" s="73" t="s">
        <v>488</v>
      </c>
      <c r="I25" s="73" t="s">
        <v>489</v>
      </c>
      <c r="J25" s="208">
        <v>7</v>
      </c>
      <c r="K25" s="413">
        <f>AQ25/Q25</f>
        <v>3.5999503814426594</v>
      </c>
      <c r="L25" s="313"/>
      <c r="M25" s="313"/>
      <c r="N25" s="211">
        <v>936</v>
      </c>
      <c r="O25" s="76" t="s">
        <v>69</v>
      </c>
      <c r="P25" s="64">
        <v>2180</v>
      </c>
      <c r="Q25" s="64">
        <v>16123</v>
      </c>
      <c r="R25" s="315" t="s">
        <v>69</v>
      </c>
      <c r="S25" s="315" t="s">
        <v>69</v>
      </c>
      <c r="T25" s="315">
        <v>205</v>
      </c>
      <c r="U25" s="211">
        <v>109</v>
      </c>
      <c r="V25" s="74"/>
      <c r="W25" s="211" t="s">
        <v>700</v>
      </c>
      <c r="X25" s="211"/>
      <c r="Y25" s="211"/>
      <c r="Z25" s="211"/>
      <c r="AA25" s="211"/>
      <c r="AB25" s="211"/>
      <c r="AC25" s="211"/>
      <c r="AD25" s="211"/>
      <c r="AE25" s="211">
        <f>T25</f>
        <v>205</v>
      </c>
      <c r="AF25" s="64">
        <v>3370</v>
      </c>
      <c r="AG25" s="75"/>
      <c r="AH25" s="76"/>
      <c r="AI25" s="76"/>
      <c r="AJ25" s="64"/>
      <c r="AK25" s="77"/>
      <c r="AL25" s="78"/>
      <c r="AM25" s="76"/>
      <c r="AN25" s="76"/>
      <c r="AO25" s="76"/>
      <c r="AP25" s="76"/>
      <c r="AQ25" s="76">
        <v>58042</v>
      </c>
      <c r="AR25" s="76"/>
      <c r="AS25" s="76"/>
      <c r="AT25" s="76"/>
      <c r="AU25" s="76"/>
      <c r="AV25" s="76"/>
      <c r="AW25" s="76"/>
      <c r="AX25" s="76"/>
      <c r="AY25" s="76"/>
      <c r="BA25" s="76">
        <v>7848</v>
      </c>
      <c r="BB25" s="76"/>
      <c r="BC25" s="76"/>
      <c r="BD25" s="76"/>
      <c r="BE25" s="209" t="e">
        <f>BG25+BK25</f>
        <v>#VALUE!</v>
      </c>
      <c r="BG25" s="124">
        <f>U25*K25</f>
        <v>392.39459157724986</v>
      </c>
      <c r="BK25" s="78" t="s">
        <v>69</v>
      </c>
      <c r="BO25" s="65" t="e">
        <f>BQ25+BY25</f>
        <v>#VALUE!</v>
      </c>
      <c r="BP25" s="78"/>
      <c r="BQ25" s="78" t="s">
        <v>69</v>
      </c>
      <c r="BU25" s="78"/>
      <c r="BV25" s="78"/>
      <c r="BW25" s="78"/>
      <c r="BX25" s="78"/>
      <c r="CA25" s="78"/>
      <c r="CB25" s="78"/>
      <c r="CC25" s="78"/>
    </row>
  </sheetData>
  <mergeCells count="12">
    <mergeCell ref="BX9:BZ9"/>
    <mergeCell ref="H9:J9"/>
    <mergeCell ref="AF9:AI9"/>
    <mergeCell ref="AL9:AO9"/>
    <mergeCell ref="AQ9:AT9"/>
    <mergeCell ref="AU9:AX9"/>
    <mergeCell ref="AZ9:BD9"/>
    <mergeCell ref="BE9:BF9"/>
    <mergeCell ref="BG9:BJ9"/>
    <mergeCell ref="BK9:BN9"/>
    <mergeCell ref="BO9:BP9"/>
    <mergeCell ref="BQ9:BV9"/>
  </mergeCells>
  <hyperlinks>
    <hyperlink ref="A25" r:id="rId1" display="http://www.adfg.alaska.gov/FedAidPDFs/FREDF-9-13(22)G-I-Q-A.pdf" xr:uid="{1ADD73AE-C0D0-45C9-B470-6D7B3B0DFD9B}"/>
    <hyperlink ref="A22" r:id="rId2" display="http://www.adfg.alaska.gov/FedAidPDFs/FREDF-9-13(22)G-I-Q-A.pdf" xr:uid="{BAD1126C-5831-4A5E-98C5-BC4563CCEEF9}"/>
    <hyperlink ref="A21" r:id="rId3" display="http://www.adfg.alaska.gov/FedAidPDFs/FREDF-9-13(22)G-I-Q-A.pdf" xr:uid="{C838D618-2BE9-4303-ACBB-9144F1065903}"/>
    <hyperlink ref="A18" r:id="rId4" display="http://www.adfg.alaska.gov/FedAidPDFs/FREDF-9-13(22)G-I-Q-A.pdf" xr:uid="{D6CEBEC6-70DC-4F94-8D44-47F4635F44BA}"/>
    <hyperlink ref="A19" r:id="rId5" display="http://www.adfg.alaska.gov/FedAidPDFs/FREDF-9-13(22)G-I-Q-A.pdf" xr:uid="{D8ADE96B-F54D-4C47-9B8D-74827E0DA2A5}"/>
    <hyperlink ref="A20" r:id="rId6" display="http://www.adfg.alaska.gov/FedAidPDFs/FREDF-9-13(22)G-I-Q-A.pdf" xr:uid="{6C22C0C1-906E-492C-B832-912DEDD8E3FE}"/>
    <hyperlink ref="A17" r:id="rId7" display="http://www.adfg.alaska.gov/FedAidPDFs/FREDF-9-13(22)G-I-Q-A.pdf" xr:uid="{C7C3830F-CB99-4C17-9BB5-C1DE6F50482A}"/>
    <hyperlink ref="A14" r:id="rId8" display="http://www.adfg.alaska.gov/FedAidPDFs/FREDF-9-13(22)G-I-Q-A.pdf" xr:uid="{CE6C1C46-2ACB-4795-A183-B85AF7D3F28B}"/>
    <hyperlink ref="A16" r:id="rId9" display="http://www.adfg.alaska.gov/FedAidPDFs/FREDF-9-13(22)G-I-Q-A.pdf" xr:uid="{AB66ABC5-FBB8-4DED-A3EB-3E8DE1E74A1F}"/>
    <hyperlink ref="A24" r:id="rId10" display="http://www.adfg.alaska.gov/FedAidPDFs/fredF-9-10(19)G-I-Q.pdf" xr:uid="{B11070D1-1EA7-4885-B5C6-7013AAD690CD}"/>
    <hyperlink ref="A23" r:id="rId11" display="http://www.adfg.alaska.gov/FedAidPDFs/FREDF-9-13(22)G-I-Q-A.pdf" xr:uid="{8B1CABB6-F3C7-436E-BD23-D2F1FCBE993B}"/>
    <hyperlink ref="A13" r:id="rId12" display="http://www.adfg.alaska.gov/FedAidPDFs/FREDF-5-R-6(6)4-D.pdf" xr:uid="{AA2A0992-36F0-4AE1-B1AE-E1CE425BD4E8}"/>
    <hyperlink ref="A12" r:id="rId13" display="http://www.adfg.alaska.gov/FedAidPDFs/FREDF-5-R-6(6)4-D.pdf" xr:uid="{205FFEC4-64B5-45AC-BDA2-1B056508FA80}"/>
  </hyperlinks>
  <pageMargins left="0.7" right="0.7" top="0.75" bottom="0.75" header="0.3" footer="0.3"/>
  <pageSetup orientation="portrait" r:id="rId1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5224BE-E869-476C-8528-5BC5FD246D7C}">
  <dimension ref="A1:DC63"/>
  <sheetViews>
    <sheetView zoomScale="80" zoomScaleNormal="80" workbookViewId="0">
      <pane xSplit="6" ySplit="10" topLeftCell="Y11" activePane="bottomRight" state="frozen"/>
      <selection pane="topRight" activeCell="G1" sqref="G1"/>
      <selection pane="bottomLeft" activeCell="A7" sqref="A7"/>
      <selection pane="bottomRight" activeCell="C1" sqref="C1:E3"/>
    </sheetView>
  </sheetViews>
  <sheetFormatPr defaultRowHeight="14.4" x14ac:dyDescent="0.3"/>
  <cols>
    <col min="5" max="5" width="10.109375" customWidth="1"/>
    <col min="6" max="6" width="7.88671875" style="16" bestFit="1" customWidth="1"/>
    <col min="7" max="7" width="9.5546875" bestFit="1" customWidth="1"/>
    <col min="8" max="8" width="11.109375" customWidth="1"/>
    <col min="9" max="15" width="9.21875" customWidth="1"/>
    <col min="16" max="16" width="8.6640625" customWidth="1"/>
    <col min="17" max="17" width="8" customWidth="1"/>
    <col min="18" max="18" width="8.88671875" customWidth="1"/>
    <col min="19" max="20" width="9.5546875" customWidth="1"/>
    <col min="21" max="21" width="7.77734375" customWidth="1"/>
    <col min="22" max="35" width="8.88671875" customWidth="1"/>
    <col min="36" max="36" width="6.88671875" bestFit="1" customWidth="1"/>
    <col min="37" max="37" width="5.44140625" bestFit="1" customWidth="1"/>
    <col min="38" max="38" width="6.5546875" customWidth="1"/>
    <col min="39" max="39" width="7" customWidth="1"/>
    <col min="40" max="40" width="8" customWidth="1"/>
    <col min="41" max="41" width="2.77734375" bestFit="1" customWidth="1"/>
    <col min="42" max="42" width="7.44140625" bestFit="1" customWidth="1"/>
    <col min="43" max="43" width="6.44140625" bestFit="1" customWidth="1"/>
    <col min="44" max="44" width="7.6640625" customWidth="1"/>
    <col min="45" max="46" width="8.109375" customWidth="1"/>
    <col min="47" max="47" width="7.44140625" bestFit="1" customWidth="1"/>
    <col min="48" max="48" width="6.44140625" bestFit="1" customWidth="1"/>
    <col min="49" max="49" width="7.6640625" style="6" customWidth="1"/>
    <col min="50" max="58" width="7.77734375" customWidth="1"/>
    <col min="59" max="59" width="9.44140625" customWidth="1"/>
    <col min="60" max="60" width="8" customWidth="1"/>
    <col min="62" max="62" width="12.33203125" customWidth="1"/>
    <col min="65" max="65" width="5.44140625" bestFit="1" customWidth="1"/>
    <col min="67" max="67" width="5.44140625" bestFit="1" customWidth="1"/>
    <col min="68" max="68" width="7.109375" customWidth="1"/>
    <col min="69" max="70" width="7.6640625" customWidth="1"/>
    <col min="71" max="71" width="2.77734375" bestFit="1" customWidth="1"/>
    <col min="73" max="73" width="5.44140625" bestFit="1" customWidth="1"/>
    <col min="74" max="74" width="6.88671875" customWidth="1"/>
    <col min="75" max="76" width="7.109375" customWidth="1"/>
    <col min="77" max="77" width="2.77734375" bestFit="1" customWidth="1"/>
    <col min="79" max="79" width="5.5546875" customWidth="1"/>
    <col min="80" max="80" width="6.88671875" bestFit="1" customWidth="1"/>
    <col min="81" max="81" width="5.44140625" customWidth="1"/>
    <col min="82" max="82" width="6.33203125" style="30" customWidth="1"/>
    <col min="83" max="83" width="5.33203125" style="30" customWidth="1"/>
    <col min="84" max="84" width="8" style="30" customWidth="1"/>
    <col min="85" max="86" width="5.33203125" style="30" customWidth="1"/>
    <col min="88" max="88" width="6.88671875" customWidth="1"/>
    <col min="89" max="89" width="7" customWidth="1"/>
    <col min="90" max="91" width="7" style="30" customWidth="1"/>
    <col min="93" max="93" width="5.44140625" style="30" bestFit="1" customWidth="1"/>
    <col min="94" max="95" width="4.88671875" style="30" bestFit="1" customWidth="1"/>
    <col min="96" max="96" width="6.88671875" bestFit="1" customWidth="1"/>
    <col min="97" max="97" width="4" bestFit="1" customWidth="1"/>
    <col min="98" max="98" width="4.88671875" style="30" bestFit="1" customWidth="1"/>
    <col min="99" max="99" width="5.44140625" style="30" bestFit="1" customWidth="1"/>
  </cols>
  <sheetData>
    <row r="1" spans="1:107" x14ac:dyDescent="0.3">
      <c r="A1" s="126" t="s">
        <v>820</v>
      </c>
      <c r="C1" t="s">
        <v>846</v>
      </c>
      <c r="D1" t="s">
        <v>847</v>
      </c>
    </row>
    <row r="2" spans="1:107" x14ac:dyDescent="0.3">
      <c r="A2" t="s">
        <v>92</v>
      </c>
      <c r="E2" s="423" t="s">
        <v>849</v>
      </c>
    </row>
    <row r="3" spans="1:107" x14ac:dyDescent="0.3">
      <c r="A3" s="5" t="s">
        <v>93</v>
      </c>
      <c r="E3" s="426" t="s">
        <v>850</v>
      </c>
    </row>
    <row r="4" spans="1:107" x14ac:dyDescent="0.3">
      <c r="A4" s="59" t="s">
        <v>94</v>
      </c>
      <c r="C4" s="5"/>
      <c r="G4" s="59"/>
    </row>
    <row r="5" spans="1:107" x14ac:dyDescent="0.3">
      <c r="A5" s="60" t="s">
        <v>95</v>
      </c>
      <c r="C5" s="5"/>
      <c r="G5" s="59"/>
      <c r="AU5" t="s">
        <v>531</v>
      </c>
      <c r="AY5" t="s">
        <v>531</v>
      </c>
      <c r="BC5" t="s">
        <v>531</v>
      </c>
    </row>
    <row r="6" spans="1:107" x14ac:dyDescent="0.3">
      <c r="A6" s="61" t="s">
        <v>165</v>
      </c>
      <c r="AU6" t="s">
        <v>521</v>
      </c>
      <c r="AY6" t="s">
        <v>521</v>
      </c>
      <c r="BC6" t="s">
        <v>521</v>
      </c>
      <c r="BL6" t="s">
        <v>522</v>
      </c>
      <c r="BN6" t="s">
        <v>522</v>
      </c>
      <c r="BT6" t="s">
        <v>522</v>
      </c>
    </row>
    <row r="7" spans="1:107" x14ac:dyDescent="0.3">
      <c r="A7" s="412" t="s">
        <v>843</v>
      </c>
      <c r="G7" s="61"/>
      <c r="O7" t="s">
        <v>732</v>
      </c>
      <c r="AJ7" t="s">
        <v>127</v>
      </c>
    </row>
    <row r="8" spans="1:107" x14ac:dyDescent="0.3">
      <c r="A8" s="411" t="s">
        <v>842</v>
      </c>
      <c r="G8" s="61"/>
    </row>
    <row r="9" spans="1:107" x14ac:dyDescent="0.3">
      <c r="G9" s="573" t="s">
        <v>60</v>
      </c>
      <c r="H9" s="573"/>
      <c r="I9" s="573"/>
      <c r="J9" s="573" t="s">
        <v>525</v>
      </c>
      <c r="K9" s="573"/>
      <c r="L9" s="573"/>
      <c r="M9" s="29"/>
      <c r="N9" s="29"/>
      <c r="O9" s="29"/>
      <c r="P9" s="29"/>
      <c r="Q9" s="29"/>
      <c r="R9" s="29"/>
      <c r="S9" s="29"/>
      <c r="T9" s="29"/>
      <c r="U9" s="29"/>
      <c r="V9" s="29"/>
      <c r="W9" s="29"/>
      <c r="X9" s="29"/>
      <c r="Y9" s="29"/>
      <c r="Z9" s="573" t="s">
        <v>736</v>
      </c>
      <c r="AA9" s="573"/>
      <c r="AB9" s="573"/>
      <c r="AC9" s="573"/>
      <c r="AD9" s="573"/>
      <c r="AE9" s="573"/>
      <c r="AF9" s="29"/>
      <c r="AG9" s="29"/>
      <c r="AH9" s="29"/>
      <c r="AI9" s="29"/>
      <c r="AJ9" s="573" t="s">
        <v>65</v>
      </c>
      <c r="AK9" s="573"/>
      <c r="AL9" s="573"/>
      <c r="AM9" s="573"/>
      <c r="AN9" s="29"/>
      <c r="AO9" s="29"/>
      <c r="AP9" s="573" t="s">
        <v>70</v>
      </c>
      <c r="AQ9" s="573"/>
      <c r="AR9" s="573"/>
      <c r="AS9" s="573"/>
      <c r="AT9" s="29"/>
      <c r="AU9" s="83" t="s">
        <v>71</v>
      </c>
      <c r="AV9" s="83"/>
      <c r="AW9" s="83"/>
      <c r="AX9" s="83"/>
      <c r="AY9" s="573" t="s">
        <v>74</v>
      </c>
      <c r="AZ9" s="573"/>
      <c r="BA9" s="573"/>
      <c r="BB9" s="573"/>
      <c r="BC9" s="16"/>
      <c r="BD9" s="16"/>
      <c r="BE9" s="16"/>
      <c r="BF9" s="16"/>
      <c r="BG9" s="573" t="s">
        <v>128</v>
      </c>
      <c r="BH9" s="573"/>
      <c r="BI9" s="573"/>
      <c r="BJ9" s="573"/>
      <c r="BK9" s="573"/>
      <c r="BL9" s="574" t="s">
        <v>45</v>
      </c>
      <c r="BM9" s="574"/>
      <c r="BN9" s="574" t="s">
        <v>46</v>
      </c>
      <c r="BO9" s="574"/>
      <c r="BP9" s="574"/>
      <c r="BQ9" s="574"/>
      <c r="BR9" s="574"/>
      <c r="BS9" s="574"/>
      <c r="BT9" s="573" t="s">
        <v>76</v>
      </c>
      <c r="BU9" s="573"/>
      <c r="BV9" s="573"/>
      <c r="BW9" s="573"/>
      <c r="BX9" s="29"/>
      <c r="BY9" s="29"/>
      <c r="BZ9" s="573" t="s">
        <v>47</v>
      </c>
      <c r="CA9" s="573"/>
      <c r="CB9" s="574" t="s">
        <v>48</v>
      </c>
      <c r="CC9" s="574"/>
      <c r="CD9" s="574"/>
      <c r="CE9" s="574"/>
      <c r="CF9" s="574"/>
      <c r="CG9" s="574"/>
      <c r="CH9" s="538"/>
      <c r="CI9" s="573" t="s">
        <v>78</v>
      </c>
      <c r="CJ9" s="573"/>
      <c r="CK9" s="573"/>
      <c r="CL9" s="573"/>
      <c r="CM9" s="573"/>
      <c r="CN9" s="573" t="s">
        <v>153</v>
      </c>
      <c r="CO9" s="573"/>
      <c r="CP9" s="573"/>
      <c r="CQ9" s="573"/>
      <c r="CR9" s="573" t="s">
        <v>154</v>
      </c>
      <c r="CS9" s="573"/>
      <c r="CT9" s="573"/>
      <c r="CU9" s="573"/>
      <c r="CV9" t="s">
        <v>421</v>
      </c>
    </row>
    <row r="10" spans="1:107" s="14" customFormat="1" ht="36" customHeight="1" thickBot="1" x14ac:dyDescent="0.3">
      <c r="A10" s="11" t="s">
        <v>41</v>
      </c>
      <c r="B10" s="11" t="s">
        <v>42</v>
      </c>
      <c r="C10" s="11" t="s">
        <v>43</v>
      </c>
      <c r="D10" s="13" t="s">
        <v>67</v>
      </c>
      <c r="E10" s="13" t="s">
        <v>432</v>
      </c>
      <c r="F10" s="17" t="s">
        <v>44</v>
      </c>
      <c r="G10" s="19" t="s">
        <v>61</v>
      </c>
      <c r="H10" s="19" t="s">
        <v>62</v>
      </c>
      <c r="I10" s="31" t="s">
        <v>63</v>
      </c>
      <c r="J10" s="119" t="s">
        <v>179</v>
      </c>
      <c r="K10" s="119" t="s">
        <v>181</v>
      </c>
      <c r="L10" s="119" t="s">
        <v>180</v>
      </c>
      <c r="M10" s="119" t="s">
        <v>664</v>
      </c>
      <c r="N10" s="119" t="s">
        <v>740</v>
      </c>
      <c r="O10" s="210" t="s">
        <v>490</v>
      </c>
      <c r="P10" s="213" t="s">
        <v>462</v>
      </c>
      <c r="Q10" s="214" t="s">
        <v>518</v>
      </c>
      <c r="R10" s="213" t="s">
        <v>454</v>
      </c>
      <c r="S10" s="213" t="s">
        <v>455</v>
      </c>
      <c r="T10" s="213" t="s">
        <v>741</v>
      </c>
      <c r="U10" s="213" t="s">
        <v>456</v>
      </c>
      <c r="V10" s="213" t="s">
        <v>457</v>
      </c>
      <c r="W10" s="213" t="s">
        <v>458</v>
      </c>
      <c r="X10" s="268" t="s">
        <v>661</v>
      </c>
      <c r="Y10" s="396" t="s">
        <v>802</v>
      </c>
      <c r="Z10" s="301" t="s">
        <v>746</v>
      </c>
      <c r="AA10" s="301" t="s">
        <v>678</v>
      </c>
      <c r="AB10" s="301" t="s">
        <v>71</v>
      </c>
      <c r="AC10" s="301" t="s">
        <v>679</v>
      </c>
      <c r="AD10" s="301" t="s">
        <v>680</v>
      </c>
      <c r="AE10" s="301" t="s">
        <v>779</v>
      </c>
      <c r="AF10" s="301" t="s">
        <v>754</v>
      </c>
      <c r="AG10" s="301" t="s">
        <v>776</v>
      </c>
      <c r="AH10" s="301" t="s">
        <v>661</v>
      </c>
      <c r="AI10" s="347" t="s">
        <v>743</v>
      </c>
      <c r="AJ10" s="32" t="s">
        <v>66</v>
      </c>
      <c r="AK10" s="33" t="s">
        <v>34</v>
      </c>
      <c r="AL10" s="34" t="s">
        <v>59</v>
      </c>
      <c r="AM10" s="34" t="s">
        <v>64</v>
      </c>
      <c r="AN10" s="34" t="s">
        <v>99</v>
      </c>
      <c r="AO10" s="34" t="s">
        <v>100</v>
      </c>
      <c r="AP10" s="35" t="s">
        <v>66</v>
      </c>
      <c r="AQ10" s="36" t="s">
        <v>34</v>
      </c>
      <c r="AR10" s="34" t="s">
        <v>59</v>
      </c>
      <c r="AS10" s="34" t="s">
        <v>64</v>
      </c>
      <c r="AT10" s="41" t="s">
        <v>131</v>
      </c>
      <c r="AU10" s="86" t="s">
        <v>66</v>
      </c>
      <c r="AV10" s="36" t="s">
        <v>34</v>
      </c>
      <c r="AW10" s="37" t="s">
        <v>59</v>
      </c>
      <c r="AX10" s="34" t="s">
        <v>64</v>
      </c>
      <c r="AY10" s="35" t="s">
        <v>66</v>
      </c>
      <c r="AZ10" s="36" t="s">
        <v>34</v>
      </c>
      <c r="BA10" s="37" t="s">
        <v>59</v>
      </c>
      <c r="BB10" s="34" t="s">
        <v>64</v>
      </c>
      <c r="BC10" s="67" t="s">
        <v>166</v>
      </c>
      <c r="BD10" s="67" t="s">
        <v>520</v>
      </c>
      <c r="BE10" s="68" t="s">
        <v>59</v>
      </c>
      <c r="BF10" s="67" t="s">
        <v>64</v>
      </c>
      <c r="BG10" s="41" t="s">
        <v>101</v>
      </c>
      <c r="BH10" s="84" t="s">
        <v>66</v>
      </c>
      <c r="BI10" s="38" t="s">
        <v>73</v>
      </c>
      <c r="BJ10" s="39" t="s">
        <v>133</v>
      </c>
      <c r="BK10" s="40" t="s">
        <v>851</v>
      </c>
      <c r="BL10" s="42" t="s">
        <v>75</v>
      </c>
      <c r="BM10" s="36" t="s">
        <v>34</v>
      </c>
      <c r="BN10" s="42" t="s">
        <v>66</v>
      </c>
      <c r="BO10" s="36" t="s">
        <v>34</v>
      </c>
      <c r="BP10" s="37" t="s">
        <v>59</v>
      </c>
      <c r="BQ10" s="34" t="s">
        <v>64</v>
      </c>
      <c r="BR10" s="34" t="s">
        <v>99</v>
      </c>
      <c r="BS10" s="34" t="s">
        <v>100</v>
      </c>
      <c r="BT10" s="43" t="s">
        <v>77</v>
      </c>
      <c r="BU10" s="36" t="s">
        <v>34</v>
      </c>
      <c r="BV10" s="37" t="s">
        <v>59</v>
      </c>
      <c r="BW10" s="34" t="s">
        <v>64</v>
      </c>
      <c r="BX10" s="34" t="s">
        <v>99</v>
      </c>
      <c r="BY10" s="34" t="s">
        <v>100</v>
      </c>
      <c r="BZ10" s="42" t="s">
        <v>75</v>
      </c>
      <c r="CA10" s="36" t="s">
        <v>34</v>
      </c>
      <c r="CB10" s="42" t="s">
        <v>66</v>
      </c>
      <c r="CC10" s="36" t="s">
        <v>34</v>
      </c>
      <c r="CD10" s="37" t="s">
        <v>59</v>
      </c>
      <c r="CE10" s="34" t="s">
        <v>64</v>
      </c>
      <c r="CF10" s="34" t="s">
        <v>99</v>
      </c>
      <c r="CG10" s="34" t="s">
        <v>100</v>
      </c>
      <c r="CH10" s="37" t="s">
        <v>643</v>
      </c>
      <c r="CI10" s="43" t="s">
        <v>77</v>
      </c>
      <c r="CJ10" s="37" t="s">
        <v>59</v>
      </c>
      <c r="CK10" s="34" t="s">
        <v>64</v>
      </c>
      <c r="CL10" s="34" t="s">
        <v>99</v>
      </c>
      <c r="CM10" s="34" t="s">
        <v>100</v>
      </c>
      <c r="CN10" s="101" t="s">
        <v>66</v>
      </c>
      <c r="CO10" s="36" t="s">
        <v>34</v>
      </c>
      <c r="CP10" s="37" t="s">
        <v>59</v>
      </c>
      <c r="CQ10" s="34" t="s">
        <v>64</v>
      </c>
      <c r="CR10" s="101" t="s">
        <v>66</v>
      </c>
      <c r="CS10" s="36" t="s">
        <v>34</v>
      </c>
      <c r="CT10" s="37" t="s">
        <v>59</v>
      </c>
      <c r="CU10" s="34" t="s">
        <v>64</v>
      </c>
      <c r="CV10" s="14" t="s">
        <v>443</v>
      </c>
      <c r="CW10" s="14" t="s">
        <v>520</v>
      </c>
      <c r="CX10" s="14" t="s">
        <v>646</v>
      </c>
    </row>
    <row r="11" spans="1:107" s="14" customFormat="1" x14ac:dyDescent="0.3">
      <c r="A11" s="147"/>
      <c r="B11" s="147"/>
      <c r="C11" s="147"/>
      <c r="D11" s="385" t="s">
        <v>444</v>
      </c>
      <c r="E11" s="147"/>
      <c r="F11" s="147">
        <v>1959</v>
      </c>
      <c r="G11" s="1"/>
      <c r="H11" s="1"/>
      <c r="I11" s="5"/>
      <c r="J11" s="5"/>
      <c r="K11" s="5"/>
      <c r="L11" s="5"/>
      <c r="M11" s="5"/>
      <c r="N11" s="5"/>
      <c r="O11" s="5"/>
      <c r="P11" s="5"/>
      <c r="Q11" s="5"/>
      <c r="R11" s="5"/>
      <c r="S11" s="5"/>
      <c r="T11" s="5"/>
      <c r="U11" s="5"/>
      <c r="V11" s="5"/>
      <c r="W11" s="5"/>
      <c r="X11" s="5"/>
      <c r="Y11" s="5"/>
      <c r="Z11" s="5"/>
      <c r="AA11" s="5"/>
      <c r="AB11" s="5"/>
      <c r="AC11" s="5"/>
      <c r="AD11" s="5"/>
      <c r="AE11" s="5"/>
      <c r="AF11" s="5"/>
      <c r="AG11" s="5"/>
      <c r="AH11" s="5"/>
      <c r="AI11" s="5"/>
      <c r="AJ11" s="20"/>
      <c r="AK11" s="20"/>
      <c r="AL11" s="20"/>
      <c r="AM11" s="20"/>
      <c r="AN11" s="20"/>
      <c r="AO11" s="20"/>
      <c r="AP11" s="20"/>
      <c r="AQ11" s="20"/>
      <c r="AR11" s="20"/>
      <c r="AS11" s="20"/>
      <c r="AT11" s="20"/>
      <c r="AU11" s="28"/>
      <c r="AV11" s="28"/>
      <c r="AW11" s="28"/>
      <c r="AX11" s="28"/>
      <c r="AY11" s="28"/>
      <c r="AZ11" s="28"/>
      <c r="BA11" s="28"/>
      <c r="BB11" s="28"/>
      <c r="BC11" s="28"/>
      <c r="BD11" s="28"/>
      <c r="BE11" s="28"/>
      <c r="BF11" s="28"/>
      <c r="BG11" s="6"/>
      <c r="BH11" s="28"/>
      <c r="BI11" s="10"/>
      <c r="BJ11" s="8"/>
      <c r="BL11" s="8"/>
      <c r="BM11" s="21"/>
      <c r="BN11" s="28"/>
      <c r="BO11" s="27"/>
      <c r="BP11" s="27"/>
      <c r="BQ11" s="27"/>
      <c r="BR11" s="27"/>
      <c r="BS11" s="27"/>
      <c r="BT11" s="28"/>
      <c r="BU11" s="63"/>
      <c r="BV11" s="63"/>
      <c r="BW11" s="63"/>
      <c r="BX11" s="63"/>
      <c r="BY11" s="63"/>
      <c r="BZ11" s="8"/>
      <c r="CA11" s="27"/>
      <c r="CB11" s="9"/>
      <c r="CC11" s="27"/>
      <c r="CD11" s="27"/>
      <c r="CE11" s="27"/>
      <c r="CF11" s="27"/>
      <c r="CG11" s="27"/>
      <c r="CH11" s="28"/>
      <c r="CI11" s="28"/>
      <c r="CL11" s="20"/>
      <c r="CM11" s="20"/>
      <c r="CO11" s="20"/>
      <c r="CP11" s="20"/>
      <c r="CQ11" s="20"/>
      <c r="CT11" s="20"/>
      <c r="CU11" s="20"/>
      <c r="CV11" s="139"/>
      <c r="CW11" s="139"/>
      <c r="CX11" s="139"/>
      <c r="CY11" s="139"/>
      <c r="CZ11" s="139"/>
      <c r="DA11" s="139"/>
      <c r="DB11" s="139"/>
      <c r="DC11" s="139"/>
    </row>
    <row r="12" spans="1:107" s="14" customFormat="1" x14ac:dyDescent="0.3">
      <c r="A12" s="147"/>
      <c r="B12" s="147"/>
      <c r="C12" s="147"/>
      <c r="D12" s="385" t="s">
        <v>444</v>
      </c>
      <c r="E12" s="147"/>
      <c r="F12" s="147">
        <v>1960</v>
      </c>
      <c r="G12" s="1"/>
      <c r="H12" s="1"/>
      <c r="I12" s="5"/>
      <c r="J12" s="5"/>
      <c r="K12" s="5"/>
      <c r="L12" s="5"/>
      <c r="M12" s="5"/>
      <c r="N12" s="5"/>
      <c r="O12" s="5"/>
      <c r="P12" s="5"/>
      <c r="Q12" s="5"/>
      <c r="R12" s="5"/>
      <c r="S12" s="5"/>
      <c r="T12" s="5"/>
      <c r="U12" s="5"/>
      <c r="V12" s="5"/>
      <c r="W12" s="5"/>
      <c r="X12" s="5"/>
      <c r="Y12" s="5"/>
      <c r="Z12" s="5"/>
      <c r="AA12" s="5"/>
      <c r="AB12" s="5"/>
      <c r="AC12" s="5"/>
      <c r="AD12" s="5"/>
      <c r="AE12" s="5"/>
      <c r="AF12" s="5"/>
      <c r="AG12" s="5"/>
      <c r="AH12" s="5"/>
      <c r="AI12" s="5"/>
      <c r="AJ12" s="20"/>
      <c r="AK12" s="20"/>
      <c r="AL12" s="20"/>
      <c r="AM12" s="20"/>
      <c r="AN12" s="20"/>
      <c r="AO12" s="20"/>
      <c r="AP12" s="20"/>
      <c r="AQ12" s="20"/>
      <c r="AR12" s="20"/>
      <c r="AS12" s="20"/>
      <c r="AT12" s="20"/>
      <c r="AU12" s="28"/>
      <c r="AV12" s="28"/>
      <c r="AW12" s="28"/>
      <c r="AX12" s="28"/>
      <c r="AY12" s="28"/>
      <c r="AZ12" s="28"/>
      <c r="BA12" s="28"/>
      <c r="BB12" s="28"/>
      <c r="BC12" s="28"/>
      <c r="BD12" s="28"/>
      <c r="BE12" s="28"/>
      <c r="BF12" s="28"/>
      <c r="BG12" s="6"/>
      <c r="BH12" s="28"/>
      <c r="BI12" s="10"/>
      <c r="BJ12" s="8"/>
      <c r="BL12" s="8"/>
      <c r="BM12" s="21"/>
      <c r="BN12" s="28"/>
      <c r="BO12" s="27"/>
      <c r="BP12" s="27"/>
      <c r="BQ12" s="27"/>
      <c r="BR12" s="27"/>
      <c r="BS12" s="27"/>
      <c r="BT12" s="28"/>
      <c r="BU12" s="63"/>
      <c r="BV12" s="63"/>
      <c r="BW12" s="63"/>
      <c r="BX12" s="63"/>
      <c r="BY12" s="63"/>
      <c r="BZ12" s="8"/>
      <c r="CA12" s="27"/>
      <c r="CB12" s="9"/>
      <c r="CC12" s="27"/>
      <c r="CD12" s="27"/>
      <c r="CE12" s="27"/>
      <c r="CF12" s="27"/>
      <c r="CG12" s="27"/>
      <c r="CH12" s="28"/>
      <c r="CI12" s="28"/>
      <c r="CL12" s="20"/>
      <c r="CM12" s="20"/>
      <c r="CO12" s="20"/>
      <c r="CP12" s="20"/>
      <c r="CQ12" s="20"/>
      <c r="CT12" s="20"/>
      <c r="CU12" s="20"/>
      <c r="CV12" s="139"/>
      <c r="CW12" s="139"/>
      <c r="CX12" s="139"/>
      <c r="CY12" s="139"/>
      <c r="CZ12" s="139"/>
      <c r="DA12" s="139"/>
      <c r="DB12" s="139"/>
      <c r="DC12" s="139"/>
    </row>
    <row r="13" spans="1:107" s="14" customFormat="1" x14ac:dyDescent="0.3">
      <c r="A13" s="147"/>
      <c r="B13" s="147"/>
      <c r="C13" s="147"/>
      <c r="D13" s="385" t="s">
        <v>444</v>
      </c>
      <c r="E13" s="147"/>
      <c r="F13" s="147">
        <v>1961</v>
      </c>
      <c r="G13" s="1"/>
      <c r="H13" s="1"/>
      <c r="I13" s="5"/>
      <c r="J13" s="5"/>
      <c r="K13" s="5"/>
      <c r="L13" s="5"/>
      <c r="M13" s="5"/>
      <c r="N13" s="5"/>
      <c r="O13" s="5"/>
      <c r="P13" s="5"/>
      <c r="Q13" s="5"/>
      <c r="R13" s="5"/>
      <c r="S13" s="5"/>
      <c r="T13" s="5"/>
      <c r="U13" s="5"/>
      <c r="V13" s="5"/>
      <c r="W13" s="5"/>
      <c r="X13" s="5"/>
      <c r="Y13" s="5"/>
      <c r="Z13" s="5"/>
      <c r="AA13" s="5"/>
      <c r="AB13" s="5"/>
      <c r="AC13" s="5"/>
      <c r="AD13" s="5"/>
      <c r="AE13" s="5"/>
      <c r="AF13" s="5"/>
      <c r="AG13" s="5"/>
      <c r="AH13" s="5"/>
      <c r="AI13" s="5"/>
      <c r="AJ13" s="20"/>
      <c r="AK13" s="20"/>
      <c r="AL13" s="20"/>
      <c r="AM13" s="20"/>
      <c r="AN13" s="20"/>
      <c r="AO13" s="20"/>
      <c r="AP13" s="20"/>
      <c r="AQ13" s="20"/>
      <c r="AR13" s="20"/>
      <c r="AS13" s="20"/>
      <c r="AT13" s="20"/>
      <c r="AU13" s="28"/>
      <c r="AV13" s="28"/>
      <c r="AW13" s="28"/>
      <c r="AX13" s="28"/>
      <c r="AY13" s="28"/>
      <c r="AZ13" s="28"/>
      <c r="BA13" s="28"/>
      <c r="BB13" s="28"/>
      <c r="BC13" s="28"/>
      <c r="BD13" s="28"/>
      <c r="BE13" s="28"/>
      <c r="BF13" s="28"/>
      <c r="BG13" s="6"/>
      <c r="BH13" s="28"/>
      <c r="BI13" s="10"/>
      <c r="BJ13" s="8"/>
      <c r="BL13" s="8"/>
      <c r="BM13" s="21"/>
      <c r="BN13" s="28"/>
      <c r="BO13" s="27"/>
      <c r="BP13" s="27"/>
      <c r="BQ13" s="27"/>
      <c r="BR13" s="27"/>
      <c r="BS13" s="27"/>
      <c r="BT13" s="28"/>
      <c r="BU13" s="63"/>
      <c r="BV13" s="63"/>
      <c r="BW13" s="63"/>
      <c r="BX13" s="63"/>
      <c r="BY13" s="63"/>
      <c r="BZ13" s="8"/>
      <c r="CA13" s="27"/>
      <c r="CB13" s="9"/>
      <c r="CC13" s="27"/>
      <c r="CD13" s="27"/>
      <c r="CE13" s="27"/>
      <c r="CF13" s="27"/>
      <c r="CG13" s="27"/>
      <c r="CH13" s="28"/>
      <c r="CI13" s="28"/>
      <c r="CL13" s="20"/>
      <c r="CM13" s="20"/>
      <c r="CO13" s="20"/>
      <c r="CP13" s="20"/>
      <c r="CQ13" s="20"/>
      <c r="CT13" s="20"/>
      <c r="CU13" s="20"/>
      <c r="CV13" s="139"/>
      <c r="CW13" s="139"/>
      <c r="CX13" s="139"/>
      <c r="CY13" s="139"/>
      <c r="CZ13" s="139"/>
      <c r="DA13" s="139"/>
      <c r="DB13" s="139"/>
      <c r="DC13" s="139"/>
    </row>
    <row r="14" spans="1:107" s="14" customFormat="1" x14ac:dyDescent="0.3">
      <c r="A14" s="147"/>
      <c r="B14" s="147"/>
      <c r="C14" s="147"/>
      <c r="D14" s="385" t="s">
        <v>444</v>
      </c>
      <c r="E14" s="147"/>
      <c r="F14" s="147">
        <v>1962</v>
      </c>
      <c r="G14" s="1"/>
      <c r="H14" s="1"/>
      <c r="I14" s="5"/>
      <c r="J14" s="5"/>
      <c r="K14" s="5"/>
      <c r="L14" s="5"/>
      <c r="M14" s="5"/>
      <c r="N14" s="5"/>
      <c r="O14" s="5"/>
      <c r="P14" s="5"/>
      <c r="Q14" s="5"/>
      <c r="R14" s="5"/>
      <c r="S14" s="5"/>
      <c r="T14" s="5"/>
      <c r="U14" s="5"/>
      <c r="V14" s="5"/>
      <c r="W14" s="5"/>
      <c r="X14" s="5"/>
      <c r="Y14" s="5"/>
      <c r="Z14" s="5"/>
      <c r="AA14" s="5"/>
      <c r="AB14" s="5"/>
      <c r="AC14" s="5"/>
      <c r="AD14" s="5"/>
      <c r="AE14" s="5"/>
      <c r="AF14" s="5"/>
      <c r="AG14" s="5"/>
      <c r="AH14" s="5"/>
      <c r="AI14" s="5"/>
      <c r="AJ14" s="20"/>
      <c r="AK14" s="20"/>
      <c r="AL14" s="20"/>
      <c r="AM14" s="20"/>
      <c r="AN14" s="20"/>
      <c r="AO14" s="20"/>
      <c r="AP14" s="20"/>
      <c r="AQ14" s="20"/>
      <c r="AR14" s="20"/>
      <c r="AS14" s="20"/>
      <c r="AT14" s="20"/>
      <c r="AU14" s="28"/>
      <c r="AV14" s="28"/>
      <c r="AW14" s="28"/>
      <c r="AX14" s="28"/>
      <c r="AY14" s="28"/>
      <c r="AZ14" s="28"/>
      <c r="BA14" s="28"/>
      <c r="BB14" s="28"/>
      <c r="BC14" s="28"/>
      <c r="BD14" s="28"/>
      <c r="BE14" s="28"/>
      <c r="BF14" s="28"/>
      <c r="BG14" s="6"/>
      <c r="BH14" s="28"/>
      <c r="BI14" s="10"/>
      <c r="BJ14" s="8"/>
      <c r="BL14" s="8"/>
      <c r="BM14" s="21"/>
      <c r="BN14" s="28"/>
      <c r="BO14" s="27"/>
      <c r="BP14" s="27"/>
      <c r="BQ14" s="27"/>
      <c r="BR14" s="27"/>
      <c r="BS14" s="27"/>
      <c r="BT14" s="28"/>
      <c r="BU14" s="63"/>
      <c r="BV14" s="63"/>
      <c r="BW14" s="63"/>
      <c r="BX14" s="63"/>
      <c r="BY14" s="63"/>
      <c r="BZ14" s="8"/>
      <c r="CA14" s="27"/>
      <c r="CB14" s="9"/>
      <c r="CC14" s="27"/>
      <c r="CD14" s="27"/>
      <c r="CE14" s="27"/>
      <c r="CF14" s="27"/>
      <c r="CG14" s="27"/>
      <c r="CH14" s="28"/>
      <c r="CI14" s="28"/>
      <c r="CL14" s="20"/>
      <c r="CM14" s="20"/>
      <c r="CO14" s="20"/>
      <c r="CP14" s="20"/>
      <c r="CQ14" s="20"/>
      <c r="CT14" s="20"/>
      <c r="CU14" s="20"/>
      <c r="CV14" s="139"/>
      <c r="CW14" s="139"/>
      <c r="CX14" s="139"/>
      <c r="CY14" s="139"/>
      <c r="CZ14" s="139"/>
      <c r="DA14" s="139"/>
      <c r="DB14" s="139"/>
      <c r="DC14" s="139"/>
    </row>
    <row r="15" spans="1:107" s="14" customFormat="1" x14ac:dyDescent="0.3">
      <c r="A15" s="147"/>
      <c r="B15" s="147"/>
      <c r="C15" s="147"/>
      <c r="D15" s="385" t="s">
        <v>444</v>
      </c>
      <c r="E15" s="147"/>
      <c r="F15" s="147">
        <v>1963</v>
      </c>
      <c r="G15" s="1"/>
      <c r="H15" s="1"/>
      <c r="I15" s="5"/>
      <c r="J15" s="5"/>
      <c r="K15" s="5"/>
      <c r="L15" s="5"/>
      <c r="M15" s="5"/>
      <c r="N15" s="5"/>
      <c r="O15" s="5"/>
      <c r="P15" s="5"/>
      <c r="Q15" s="5"/>
      <c r="R15" s="5"/>
      <c r="S15" s="5"/>
      <c r="T15" s="5"/>
      <c r="U15" s="5"/>
      <c r="V15" s="5"/>
      <c r="W15" s="5"/>
      <c r="X15" s="5"/>
      <c r="Y15" s="5"/>
      <c r="Z15" s="5"/>
      <c r="AA15" s="5"/>
      <c r="AB15" s="5"/>
      <c r="AC15" s="5"/>
      <c r="AD15" s="5"/>
      <c r="AE15" s="5"/>
      <c r="AF15" s="5"/>
      <c r="AG15" s="5"/>
      <c r="AH15" s="5"/>
      <c r="AI15" s="5"/>
      <c r="AJ15" s="20"/>
      <c r="AK15" s="20"/>
      <c r="AL15" s="20"/>
      <c r="AM15" s="20"/>
      <c r="AN15" s="20"/>
      <c r="AO15" s="20"/>
      <c r="AP15" s="20"/>
      <c r="AQ15" s="20"/>
      <c r="AR15" s="20"/>
      <c r="AS15" s="20"/>
      <c r="AT15" s="20"/>
      <c r="AU15" s="28"/>
      <c r="AV15" s="28"/>
      <c r="AW15" s="28"/>
      <c r="AX15" s="28"/>
      <c r="AY15" s="28"/>
      <c r="AZ15" s="28"/>
      <c r="BA15" s="28"/>
      <c r="BB15" s="28"/>
      <c r="BC15" s="28"/>
      <c r="BD15" s="28"/>
      <c r="BE15" s="28"/>
      <c r="BF15" s="28"/>
      <c r="BG15" s="6"/>
      <c r="BH15" s="28"/>
      <c r="BI15" s="10"/>
      <c r="BJ15" s="8"/>
      <c r="BL15" s="8"/>
      <c r="BM15" s="21"/>
      <c r="BN15" s="28"/>
      <c r="BO15" s="27"/>
      <c r="BP15" s="27"/>
      <c r="BQ15" s="27"/>
      <c r="BR15" s="27"/>
      <c r="BS15" s="27"/>
      <c r="BT15" s="28"/>
      <c r="BU15" s="63"/>
      <c r="BV15" s="63"/>
      <c r="BW15" s="63"/>
      <c r="BX15" s="63"/>
      <c r="BY15" s="63"/>
      <c r="BZ15" s="8"/>
      <c r="CA15" s="27"/>
      <c r="CB15" s="9"/>
      <c r="CC15" s="27"/>
      <c r="CD15" s="27"/>
      <c r="CE15" s="27"/>
      <c r="CF15" s="27"/>
      <c r="CG15" s="27"/>
      <c r="CH15" s="28"/>
      <c r="CI15" s="28"/>
      <c r="CL15" s="20"/>
      <c r="CM15" s="20"/>
      <c r="CO15" s="20"/>
      <c r="CP15" s="20"/>
      <c r="CQ15" s="20"/>
      <c r="CT15" s="20"/>
      <c r="CU15" s="20"/>
      <c r="CV15" s="139"/>
      <c r="CW15" s="139"/>
      <c r="CX15" s="139"/>
      <c r="CY15" s="139"/>
      <c r="CZ15" s="139"/>
      <c r="DA15" s="139"/>
      <c r="DB15" s="139"/>
      <c r="DC15" s="139"/>
    </row>
    <row r="16" spans="1:107" s="14" customFormat="1" x14ac:dyDescent="0.3">
      <c r="A16" s="146" t="s">
        <v>241</v>
      </c>
      <c r="B16" s="139" t="s">
        <v>243</v>
      </c>
      <c r="C16" s="139" t="s">
        <v>244</v>
      </c>
      <c r="D16" s="7" t="s">
        <v>766</v>
      </c>
      <c r="E16" s="385" t="s">
        <v>801</v>
      </c>
      <c r="F16" s="147">
        <v>1964</v>
      </c>
      <c r="G16" s="1">
        <v>23564</v>
      </c>
      <c r="H16" s="102">
        <v>23626</v>
      </c>
      <c r="I16" s="5">
        <f t="shared" ref="I16:I31" si="0">H16-G16+1</f>
        <v>63</v>
      </c>
      <c r="J16" s="303" t="s">
        <v>841</v>
      </c>
      <c r="K16" s="357" t="s">
        <v>69</v>
      </c>
      <c r="L16" s="357" t="s">
        <v>69</v>
      </c>
      <c r="M16" s="303" t="s">
        <v>841</v>
      </c>
      <c r="N16" s="305" t="s">
        <v>69</v>
      </c>
      <c r="O16" s="310" t="s">
        <v>69</v>
      </c>
      <c r="P16" s="310" t="s">
        <v>69</v>
      </c>
      <c r="Q16" s="310" t="s">
        <v>69</v>
      </c>
      <c r="R16" s="310" t="s">
        <v>69</v>
      </c>
      <c r="S16" s="310" t="s">
        <v>69</v>
      </c>
      <c r="T16" s="310" t="s">
        <v>69</v>
      </c>
      <c r="U16" s="310" t="s">
        <v>69</v>
      </c>
      <c r="V16" s="310" t="s">
        <v>69</v>
      </c>
      <c r="W16" s="310" t="s">
        <v>69</v>
      </c>
      <c r="X16" s="310" t="s">
        <v>69</v>
      </c>
      <c r="Y16" s="299">
        <f>1.4*2.05</f>
        <v>2.8699999999999997</v>
      </c>
      <c r="Z16" s="346">
        <v>236</v>
      </c>
      <c r="AA16" s="346">
        <v>465</v>
      </c>
      <c r="AB16" s="346">
        <v>1991.5</v>
      </c>
      <c r="AC16" s="346">
        <v>172</v>
      </c>
      <c r="AD16" s="346" t="s">
        <v>69</v>
      </c>
      <c r="AE16" s="346" t="s">
        <v>69</v>
      </c>
      <c r="AF16" s="346" t="s">
        <v>69</v>
      </c>
      <c r="AG16" s="346" t="s">
        <v>69</v>
      </c>
      <c r="AH16" s="346" t="s">
        <v>69</v>
      </c>
      <c r="AI16" s="367">
        <v>494</v>
      </c>
      <c r="AJ16" s="28" t="s">
        <v>69</v>
      </c>
      <c r="AK16" s="28" t="s">
        <v>69</v>
      </c>
      <c r="AL16" s="28" t="s">
        <v>69</v>
      </c>
      <c r="AM16" s="28" t="s">
        <v>69</v>
      </c>
      <c r="AN16" s="28" t="s">
        <v>69</v>
      </c>
      <c r="AO16" s="28" t="s">
        <v>69</v>
      </c>
      <c r="AP16" s="18" t="s">
        <v>69</v>
      </c>
      <c r="AQ16" s="18" t="s">
        <v>69</v>
      </c>
      <c r="AR16" s="18" t="s">
        <v>69</v>
      </c>
      <c r="AS16" s="18" t="s">
        <v>69</v>
      </c>
      <c r="AT16" s="352">
        <f>AU16</f>
        <v>5716</v>
      </c>
      <c r="AU16" s="352">
        <v>5716</v>
      </c>
      <c r="AV16" s="28" t="s">
        <v>69</v>
      </c>
      <c r="AW16" s="28" t="s">
        <v>69</v>
      </c>
      <c r="AX16" s="28" t="s">
        <v>69</v>
      </c>
      <c r="AY16" s="28" t="s">
        <v>69</v>
      </c>
      <c r="AZ16" s="28" t="s">
        <v>69</v>
      </c>
      <c r="BA16" s="28" t="s">
        <v>69</v>
      </c>
      <c r="BB16" s="28" t="s">
        <v>69</v>
      </c>
      <c r="BC16" s="28" t="s">
        <v>69</v>
      </c>
      <c r="BD16" s="28" t="s">
        <v>69</v>
      </c>
      <c r="BE16" s="28" t="s">
        <v>69</v>
      </c>
      <c r="BF16" s="28" t="s">
        <v>69</v>
      </c>
      <c r="BG16" s="363">
        <f>BH16</f>
        <v>1335</v>
      </c>
      <c r="BH16" s="352">
        <v>1335</v>
      </c>
      <c r="BI16" s="23">
        <f>AT16/BG16</f>
        <v>4.2816479400749063</v>
      </c>
      <c r="BJ16" s="28" t="s">
        <v>848</v>
      </c>
      <c r="BK16" s="28" t="s">
        <v>848</v>
      </c>
      <c r="BL16" s="18" t="s">
        <v>69</v>
      </c>
      <c r="BM16" s="18" t="s">
        <v>69</v>
      </c>
      <c r="BN16" s="571"/>
      <c r="BO16" s="357" t="s">
        <v>69</v>
      </c>
      <c r="BP16" s="357" t="s">
        <v>69</v>
      </c>
      <c r="BQ16" s="357" t="s">
        <v>69</v>
      </c>
      <c r="BR16" s="357" t="s">
        <v>69</v>
      </c>
      <c r="BS16" s="357" t="s">
        <v>69</v>
      </c>
      <c r="BT16" s="357" t="s">
        <v>69</v>
      </c>
      <c r="BU16" s="357" t="s">
        <v>69</v>
      </c>
      <c r="BV16" s="357" t="s">
        <v>69</v>
      </c>
      <c r="BW16" s="357" t="s">
        <v>69</v>
      </c>
      <c r="BX16" s="357" t="s">
        <v>69</v>
      </c>
      <c r="BY16" s="357" t="s">
        <v>69</v>
      </c>
      <c r="BZ16" s="357" t="s">
        <v>69</v>
      </c>
      <c r="CA16" s="357" t="s">
        <v>69</v>
      </c>
      <c r="CB16" s="551"/>
      <c r="CC16" s="9" t="s">
        <v>69</v>
      </c>
      <c r="CD16" s="28" t="s">
        <v>69</v>
      </c>
      <c r="CE16" s="28" t="s">
        <v>69</v>
      </c>
      <c r="CF16" s="28" t="s">
        <v>69</v>
      </c>
      <c r="CG16" s="28" t="s">
        <v>69</v>
      </c>
      <c r="CH16" s="28" t="s">
        <v>69</v>
      </c>
      <c r="CI16" s="28" t="s">
        <v>69</v>
      </c>
      <c r="CJ16" s="28" t="s">
        <v>69</v>
      </c>
      <c r="CK16" s="28" t="s">
        <v>69</v>
      </c>
      <c r="CL16" s="28" t="s">
        <v>69</v>
      </c>
      <c r="CM16" s="28" t="s">
        <v>69</v>
      </c>
      <c r="CN16" s="567"/>
      <c r="CO16" s="20" t="s">
        <v>69</v>
      </c>
      <c r="CP16" s="20" t="s">
        <v>69</v>
      </c>
      <c r="CQ16" s="20" t="s">
        <v>69</v>
      </c>
      <c r="CR16" s="567"/>
      <c r="CS16" s="20" t="s">
        <v>69</v>
      </c>
      <c r="CT16" s="20" t="s">
        <v>69</v>
      </c>
      <c r="CU16" s="20" t="s">
        <v>69</v>
      </c>
      <c r="CV16" s="139"/>
      <c r="CW16" s="139"/>
      <c r="CX16" s="139"/>
      <c r="CY16" s="139"/>
      <c r="CZ16" s="139"/>
      <c r="DA16" s="139"/>
      <c r="DB16" s="139"/>
      <c r="DC16" s="139"/>
    </row>
    <row r="17" spans="1:107" s="14" customFormat="1" x14ac:dyDescent="0.3">
      <c r="A17" s="146" t="s">
        <v>247</v>
      </c>
      <c r="B17" s="139" t="s">
        <v>249</v>
      </c>
      <c r="C17" s="139" t="s">
        <v>250</v>
      </c>
      <c r="D17" s="7" t="s">
        <v>766</v>
      </c>
      <c r="E17" s="385" t="s">
        <v>498</v>
      </c>
      <c r="F17" s="147">
        <v>1965</v>
      </c>
      <c r="G17" s="102">
        <v>23907</v>
      </c>
      <c r="H17" s="102">
        <v>23990</v>
      </c>
      <c r="I17" s="5">
        <f t="shared" si="0"/>
        <v>84</v>
      </c>
      <c r="J17" s="305" t="s">
        <v>69</v>
      </c>
      <c r="K17" s="357" t="s">
        <v>69</v>
      </c>
      <c r="L17" s="357" t="s">
        <v>69</v>
      </c>
      <c r="M17" s="414">
        <f>AI17/AC17</f>
        <v>3.8074534161490683</v>
      </c>
      <c r="N17" s="305" t="s">
        <v>69</v>
      </c>
      <c r="O17" s="310" t="s">
        <v>69</v>
      </c>
      <c r="P17" s="310" t="s">
        <v>69</v>
      </c>
      <c r="Q17" s="310" t="s">
        <v>69</v>
      </c>
      <c r="R17" s="310" t="s">
        <v>69</v>
      </c>
      <c r="S17" s="310" t="s">
        <v>69</v>
      </c>
      <c r="T17" s="310" t="s">
        <v>69</v>
      </c>
      <c r="U17" s="310" t="s">
        <v>69</v>
      </c>
      <c r="V17" s="310" t="s">
        <v>69</v>
      </c>
      <c r="W17" s="310" t="s">
        <v>69</v>
      </c>
      <c r="X17" s="310" t="s">
        <v>69</v>
      </c>
      <c r="Y17" s="28" t="s">
        <v>69</v>
      </c>
      <c r="Z17" s="346">
        <v>144</v>
      </c>
      <c r="AA17" s="346">
        <v>284</v>
      </c>
      <c r="AB17" s="391">
        <v>1643.4</v>
      </c>
      <c r="AC17" s="346">
        <v>161</v>
      </c>
      <c r="AD17" s="346">
        <v>49</v>
      </c>
      <c r="AE17" s="346">
        <f>SUM(AF17:AH17)</f>
        <v>36</v>
      </c>
      <c r="AF17" s="346">
        <v>33</v>
      </c>
      <c r="AG17" s="346" t="s">
        <v>69</v>
      </c>
      <c r="AH17" s="346">
        <v>3</v>
      </c>
      <c r="AI17" s="367">
        <v>613</v>
      </c>
      <c r="AJ17" s="28" t="s">
        <v>69</v>
      </c>
      <c r="AK17" s="28" t="s">
        <v>69</v>
      </c>
      <c r="AL17" s="28" t="s">
        <v>69</v>
      </c>
      <c r="AM17" s="28" t="s">
        <v>69</v>
      </c>
      <c r="AN17" s="28" t="s">
        <v>69</v>
      </c>
      <c r="AO17" s="28" t="s">
        <v>69</v>
      </c>
      <c r="AP17" s="18" t="s">
        <v>69</v>
      </c>
      <c r="AQ17" s="18" t="s">
        <v>69</v>
      </c>
      <c r="AR17" s="18" t="s">
        <v>69</v>
      </c>
      <c r="AS17" s="18" t="s">
        <v>69</v>
      </c>
      <c r="AT17" s="364">
        <f>AB17*M17</f>
        <v>6257.1689440993796</v>
      </c>
      <c r="AU17" s="28" t="s">
        <v>69</v>
      </c>
      <c r="AV17" s="28" t="s">
        <v>69</v>
      </c>
      <c r="AW17" s="28" t="s">
        <v>69</v>
      </c>
      <c r="AX17" s="28" t="s">
        <v>69</v>
      </c>
      <c r="AY17" s="28" t="s">
        <v>69</v>
      </c>
      <c r="AZ17" s="28" t="s">
        <v>69</v>
      </c>
      <c r="BA17" s="28" t="s">
        <v>69</v>
      </c>
      <c r="BB17" s="28" t="s">
        <v>69</v>
      </c>
      <c r="BC17" s="28" t="s">
        <v>69</v>
      </c>
      <c r="BD17" s="28" t="s">
        <v>69</v>
      </c>
      <c r="BE17" s="28" t="s">
        <v>69</v>
      </c>
      <c r="BF17" s="28" t="s">
        <v>69</v>
      </c>
      <c r="BG17" s="365">
        <f>AA17*M17</f>
        <v>1081.3167701863354</v>
      </c>
      <c r="BH17" s="28" t="s">
        <v>69</v>
      </c>
      <c r="BI17" s="23">
        <f>AT17/BG17</f>
        <v>5.7866197183098604</v>
      </c>
      <c r="BJ17" s="28" t="s">
        <v>848</v>
      </c>
      <c r="BK17" s="28" t="s">
        <v>848</v>
      </c>
      <c r="BL17" s="18" t="s">
        <v>69</v>
      </c>
      <c r="BM17" s="18" t="s">
        <v>69</v>
      </c>
      <c r="BN17" s="364">
        <f>AD17*M17</f>
        <v>186.56521739130434</v>
      </c>
      <c r="BO17" s="357" t="s">
        <v>69</v>
      </c>
      <c r="BP17" s="357" t="s">
        <v>69</v>
      </c>
      <c r="BQ17" s="357" t="s">
        <v>69</v>
      </c>
      <c r="BR17" s="357" t="s">
        <v>69</v>
      </c>
      <c r="BS17" s="357" t="s">
        <v>69</v>
      </c>
      <c r="BT17" s="357" t="s">
        <v>69</v>
      </c>
      <c r="BU17" s="357" t="s">
        <v>69</v>
      </c>
      <c r="BV17" s="357" t="s">
        <v>69</v>
      </c>
      <c r="BW17" s="357" t="s">
        <v>69</v>
      </c>
      <c r="BX17" s="357" t="s">
        <v>69</v>
      </c>
      <c r="BY17" s="357" t="s">
        <v>69</v>
      </c>
      <c r="BZ17" s="357" t="s">
        <v>69</v>
      </c>
      <c r="CA17" s="357" t="s">
        <v>69</v>
      </c>
      <c r="CB17" s="365">
        <f>AE17*M17</f>
        <v>137.06832298136646</v>
      </c>
      <c r="CC17" s="9" t="s">
        <v>69</v>
      </c>
      <c r="CD17" s="28" t="s">
        <v>69</v>
      </c>
      <c r="CE17" s="28" t="s">
        <v>69</v>
      </c>
      <c r="CF17" s="28" t="s">
        <v>69</v>
      </c>
      <c r="CG17" s="28" t="s">
        <v>69</v>
      </c>
      <c r="CH17" s="28" t="s">
        <v>69</v>
      </c>
      <c r="CI17" s="28" t="s">
        <v>69</v>
      </c>
      <c r="CJ17" s="28" t="s">
        <v>69</v>
      </c>
      <c r="CK17" s="28" t="s">
        <v>69</v>
      </c>
      <c r="CL17" s="28" t="s">
        <v>69</v>
      </c>
      <c r="CM17" s="28" t="s">
        <v>69</v>
      </c>
      <c r="CN17" s="374">
        <f>AH17*M17</f>
        <v>11.422360248447205</v>
      </c>
      <c r="CO17" s="20" t="s">
        <v>69</v>
      </c>
      <c r="CP17" s="20" t="s">
        <v>69</v>
      </c>
      <c r="CQ17" s="20" t="s">
        <v>69</v>
      </c>
      <c r="CR17" s="570"/>
      <c r="CS17" s="20" t="s">
        <v>69</v>
      </c>
      <c r="CT17" s="20" t="s">
        <v>69</v>
      </c>
      <c r="CU17" s="20" t="s">
        <v>69</v>
      </c>
      <c r="CV17" s="139"/>
      <c r="CW17" s="139"/>
      <c r="CX17" s="139"/>
      <c r="CY17" s="139"/>
      <c r="CZ17" s="139"/>
      <c r="DA17" s="139"/>
      <c r="DB17" s="139"/>
      <c r="DC17" s="139"/>
    </row>
    <row r="18" spans="1:107" s="14" customFormat="1" x14ac:dyDescent="0.3">
      <c r="A18" s="146" t="s">
        <v>247</v>
      </c>
      <c r="B18" s="139" t="s">
        <v>249</v>
      </c>
      <c r="C18" s="139" t="s">
        <v>255</v>
      </c>
      <c r="D18" s="7" t="s">
        <v>766</v>
      </c>
      <c r="E18" s="385" t="s">
        <v>788</v>
      </c>
      <c r="F18" s="147">
        <v>1966</v>
      </c>
      <c r="G18" s="102">
        <v>24273</v>
      </c>
      <c r="H18" s="102">
        <v>24346</v>
      </c>
      <c r="I18" s="5">
        <f t="shared" si="0"/>
        <v>74</v>
      </c>
      <c r="J18" s="305" t="s">
        <v>69</v>
      </c>
      <c r="K18" s="357" t="s">
        <v>69</v>
      </c>
      <c r="L18" s="357" t="s">
        <v>69</v>
      </c>
      <c r="M18" s="414">
        <f>AI18/AC18</f>
        <v>4.8520179372197312</v>
      </c>
      <c r="N18" s="414">
        <f>O18/Z18</f>
        <v>0.81355932203389836</v>
      </c>
      <c r="O18" s="310">
        <v>240</v>
      </c>
      <c r="P18" s="559">
        <f>AA18*N18</f>
        <v>501.96610169491527</v>
      </c>
      <c r="Q18" s="559">
        <f>AB18*N18</f>
        <v>2787.2542372881358</v>
      </c>
      <c r="R18" s="310" t="s">
        <v>69</v>
      </c>
      <c r="S18" s="310" t="s">
        <v>69</v>
      </c>
      <c r="T18" s="310">
        <v>176</v>
      </c>
      <c r="U18" s="559">
        <f>AD18*N18</f>
        <v>323.79661016949154</v>
      </c>
      <c r="V18" s="240" t="s">
        <v>69</v>
      </c>
      <c r="W18" s="559">
        <f>AE18*N18</f>
        <v>56.949152542372886</v>
      </c>
      <c r="X18" s="310" t="s">
        <v>69</v>
      </c>
      <c r="Y18" s="28" t="s">
        <v>69</v>
      </c>
      <c r="Z18" s="346">
        <v>295</v>
      </c>
      <c r="AA18" s="346">
        <v>617</v>
      </c>
      <c r="AB18" s="346">
        <v>3426</v>
      </c>
      <c r="AC18" s="346">
        <v>223</v>
      </c>
      <c r="AD18" s="346">
        <v>398</v>
      </c>
      <c r="AE18" s="346">
        <v>70</v>
      </c>
      <c r="AF18" s="346" t="s">
        <v>69</v>
      </c>
      <c r="AG18" s="346" t="s">
        <v>69</v>
      </c>
      <c r="AH18" s="346" t="s">
        <v>69</v>
      </c>
      <c r="AI18" s="367">
        <v>1082</v>
      </c>
      <c r="AJ18" s="28" t="s">
        <v>69</v>
      </c>
      <c r="AK18" s="28" t="s">
        <v>69</v>
      </c>
      <c r="AL18" s="28" t="s">
        <v>69</v>
      </c>
      <c r="AM18" s="28" t="s">
        <v>69</v>
      </c>
      <c r="AN18" s="28" t="s">
        <v>69</v>
      </c>
      <c r="AO18" s="28" t="s">
        <v>69</v>
      </c>
      <c r="AP18" s="18" t="s">
        <v>69</v>
      </c>
      <c r="AQ18" s="18" t="s">
        <v>69</v>
      </c>
      <c r="AR18" s="18" t="s">
        <v>69</v>
      </c>
      <c r="AS18" s="18" t="s">
        <v>69</v>
      </c>
      <c r="AT18" s="364">
        <f>AB18*M18</f>
        <v>16623.013452914798</v>
      </c>
      <c r="AU18" s="28" t="s">
        <v>69</v>
      </c>
      <c r="AV18" s="28" t="s">
        <v>69</v>
      </c>
      <c r="AW18" s="28" t="s">
        <v>69</v>
      </c>
      <c r="AX18" s="28" t="s">
        <v>69</v>
      </c>
      <c r="AY18" s="28" t="s">
        <v>69</v>
      </c>
      <c r="AZ18" s="28" t="s">
        <v>69</v>
      </c>
      <c r="BA18" s="28" t="s">
        <v>69</v>
      </c>
      <c r="BB18" s="28" t="s">
        <v>69</v>
      </c>
      <c r="BC18" s="28" t="s">
        <v>69</v>
      </c>
      <c r="BD18" s="28" t="s">
        <v>69</v>
      </c>
      <c r="BE18" s="28" t="s">
        <v>69</v>
      </c>
      <c r="BF18" s="28" t="s">
        <v>69</v>
      </c>
      <c r="BG18" s="365">
        <f>AA18*M18</f>
        <v>2993.6950672645739</v>
      </c>
      <c r="BH18" s="28" t="s">
        <v>69</v>
      </c>
      <c r="BI18" s="23">
        <f>AT18/BG18</f>
        <v>5.5526742301458674</v>
      </c>
      <c r="BJ18" s="28" t="s">
        <v>848</v>
      </c>
      <c r="BK18" s="28" t="s">
        <v>848</v>
      </c>
      <c r="BL18" s="18" t="s">
        <v>69</v>
      </c>
      <c r="BM18" s="18" t="s">
        <v>69</v>
      </c>
      <c r="BN18" s="364">
        <f>AD18*M18</f>
        <v>1931.1031390134531</v>
      </c>
      <c r="BO18" s="357" t="s">
        <v>69</v>
      </c>
      <c r="BP18" s="357" t="s">
        <v>69</v>
      </c>
      <c r="BQ18" s="357" t="s">
        <v>69</v>
      </c>
      <c r="BR18" s="357" t="s">
        <v>69</v>
      </c>
      <c r="BS18" s="357" t="s">
        <v>69</v>
      </c>
      <c r="BT18" s="357" t="s">
        <v>69</v>
      </c>
      <c r="BU18" s="357" t="s">
        <v>69</v>
      </c>
      <c r="BV18" s="357" t="s">
        <v>69</v>
      </c>
      <c r="BW18" s="357" t="s">
        <v>69</v>
      </c>
      <c r="BX18" s="357" t="s">
        <v>69</v>
      </c>
      <c r="BY18" s="357" t="s">
        <v>69</v>
      </c>
      <c r="BZ18" s="357" t="s">
        <v>69</v>
      </c>
      <c r="CA18" s="357" t="s">
        <v>69</v>
      </c>
      <c r="CB18" s="365">
        <f>AE18*M18</f>
        <v>339.64125560538116</v>
      </c>
      <c r="CC18" s="9" t="s">
        <v>69</v>
      </c>
      <c r="CD18" s="28" t="s">
        <v>69</v>
      </c>
      <c r="CE18" s="28" t="s">
        <v>69</v>
      </c>
      <c r="CF18" s="28" t="s">
        <v>69</v>
      </c>
      <c r="CG18" s="28" t="s">
        <v>69</v>
      </c>
      <c r="CH18" s="28" t="s">
        <v>69</v>
      </c>
      <c r="CI18" s="28" t="s">
        <v>69</v>
      </c>
      <c r="CJ18" s="28" t="s">
        <v>69</v>
      </c>
      <c r="CK18" s="28" t="s">
        <v>69</v>
      </c>
      <c r="CL18" s="28" t="s">
        <v>69</v>
      </c>
      <c r="CM18" s="28" t="s">
        <v>69</v>
      </c>
      <c r="CN18" s="570"/>
      <c r="CO18" s="20" t="s">
        <v>69</v>
      </c>
      <c r="CP18" s="20" t="s">
        <v>69</v>
      </c>
      <c r="CQ18" s="20" t="s">
        <v>69</v>
      </c>
      <c r="CR18" s="570"/>
      <c r="CS18" s="20" t="s">
        <v>69</v>
      </c>
      <c r="CT18" s="20" t="s">
        <v>69</v>
      </c>
      <c r="CU18" s="20" t="s">
        <v>69</v>
      </c>
      <c r="CV18" s="139"/>
      <c r="CW18" s="139"/>
      <c r="CX18" s="139"/>
      <c r="CY18" s="139"/>
      <c r="CZ18" s="139"/>
      <c r="DA18" s="139"/>
      <c r="DB18" s="139"/>
      <c r="DC18" s="139"/>
    </row>
    <row r="19" spans="1:107" s="14" customFormat="1" x14ac:dyDescent="0.3">
      <c r="A19" s="146" t="s">
        <v>247</v>
      </c>
      <c r="B19" s="139" t="s">
        <v>258</v>
      </c>
      <c r="C19" s="139" t="s">
        <v>255</v>
      </c>
      <c r="D19" s="7" t="s">
        <v>766</v>
      </c>
      <c r="E19" t="s">
        <v>780</v>
      </c>
      <c r="F19" s="147">
        <v>1967</v>
      </c>
      <c r="G19" s="102">
        <v>24628</v>
      </c>
      <c r="H19" s="102">
        <v>24711</v>
      </c>
      <c r="I19" s="5">
        <f t="shared" si="0"/>
        <v>84</v>
      </c>
      <c r="J19" s="414">
        <f>AU19/AB19</f>
        <v>2.9027291812456264</v>
      </c>
      <c r="K19" s="357" t="s">
        <v>69</v>
      </c>
      <c r="L19" s="357" t="s">
        <v>69</v>
      </c>
      <c r="M19" s="414">
        <f>AI19/AC19</f>
        <v>3.063348416289593</v>
      </c>
      <c r="N19" s="414">
        <f>O19/Z19</f>
        <v>0.74315068493150682</v>
      </c>
      <c r="O19" s="310">
        <v>217</v>
      </c>
      <c r="P19" s="559">
        <f>AA19*N19</f>
        <v>455.55136986301369</v>
      </c>
      <c r="Q19" s="559">
        <f>AB19*N19</f>
        <v>2123.9246575342463</v>
      </c>
      <c r="R19" s="310" t="s">
        <v>69</v>
      </c>
      <c r="S19" s="310" t="s">
        <v>69</v>
      </c>
      <c r="T19" s="310">
        <v>131</v>
      </c>
      <c r="U19" s="559">
        <f>AD19*N19</f>
        <v>398.32876712328766</v>
      </c>
      <c r="V19" s="240" t="s">
        <v>69</v>
      </c>
      <c r="W19" s="559">
        <f>AE19*N19</f>
        <v>42.359589041095887</v>
      </c>
      <c r="X19" s="310" t="s">
        <v>69</v>
      </c>
      <c r="Y19" s="28" t="s">
        <v>69</v>
      </c>
      <c r="Z19" s="346">
        <v>292</v>
      </c>
      <c r="AA19" s="346">
        <v>613</v>
      </c>
      <c r="AB19" s="346">
        <v>2858</v>
      </c>
      <c r="AC19" s="346">
        <v>221</v>
      </c>
      <c r="AD19" s="346">
        <v>536</v>
      </c>
      <c r="AE19" s="346">
        <f>SUM(AF19:AH19)</f>
        <v>57</v>
      </c>
      <c r="AF19" s="346">
        <v>35</v>
      </c>
      <c r="AG19" s="346">
        <v>1</v>
      </c>
      <c r="AH19" s="346">
        <v>21</v>
      </c>
      <c r="AI19" s="367">
        <v>677</v>
      </c>
      <c r="AJ19" s="349">
        <v>834</v>
      </c>
      <c r="AK19" s="28" t="s">
        <v>69</v>
      </c>
      <c r="AL19" s="28" t="s">
        <v>69</v>
      </c>
      <c r="AM19" s="28" t="s">
        <v>69</v>
      </c>
      <c r="AN19" s="28" t="s">
        <v>69</v>
      </c>
      <c r="AO19" s="28" t="s">
        <v>69</v>
      </c>
      <c r="AP19" s="18" t="s">
        <v>69</v>
      </c>
      <c r="AQ19" s="18" t="s">
        <v>69</v>
      </c>
      <c r="AR19" s="18" t="s">
        <v>69</v>
      </c>
      <c r="AS19" s="18" t="s">
        <v>69</v>
      </c>
      <c r="AT19" s="352">
        <f>AU19</f>
        <v>8296</v>
      </c>
      <c r="AU19" s="352">
        <v>8296</v>
      </c>
      <c r="AV19" s="28" t="s">
        <v>69</v>
      </c>
      <c r="AW19" s="28" t="s">
        <v>69</v>
      </c>
      <c r="AX19" s="28" t="s">
        <v>69</v>
      </c>
      <c r="AY19" s="28" t="s">
        <v>69</v>
      </c>
      <c r="AZ19" s="28" t="s">
        <v>69</v>
      </c>
      <c r="BA19" s="28" t="s">
        <v>69</v>
      </c>
      <c r="BB19" s="28" t="s">
        <v>69</v>
      </c>
      <c r="BC19" s="28" t="s">
        <v>69</v>
      </c>
      <c r="BD19" s="28" t="s">
        <v>69</v>
      </c>
      <c r="BE19" s="28" t="s">
        <v>69</v>
      </c>
      <c r="BF19" s="28" t="s">
        <v>69</v>
      </c>
      <c r="BG19" s="363">
        <f>BH19</f>
        <v>1821</v>
      </c>
      <c r="BH19" s="352">
        <v>1821</v>
      </c>
      <c r="BI19" s="23">
        <f>AT19/BG19</f>
        <v>4.5557386051619986</v>
      </c>
      <c r="BJ19" s="28" t="s">
        <v>848</v>
      </c>
      <c r="BK19" s="28" t="s">
        <v>848</v>
      </c>
      <c r="BL19" s="18" t="s">
        <v>69</v>
      </c>
      <c r="BM19" s="18" t="s">
        <v>69</v>
      </c>
      <c r="BN19" s="364">
        <f>AD19*J19</f>
        <v>1555.8628411476557</v>
      </c>
      <c r="BO19" s="357" t="s">
        <v>69</v>
      </c>
      <c r="BP19" s="357" t="s">
        <v>69</v>
      </c>
      <c r="BQ19" s="357" t="s">
        <v>69</v>
      </c>
      <c r="BR19" s="357" t="s">
        <v>69</v>
      </c>
      <c r="BS19" s="357" t="s">
        <v>69</v>
      </c>
      <c r="BT19" s="357" t="s">
        <v>69</v>
      </c>
      <c r="BU19" s="357" t="s">
        <v>69</v>
      </c>
      <c r="BV19" s="357" t="s">
        <v>69</v>
      </c>
      <c r="BW19" s="357" t="s">
        <v>69</v>
      </c>
      <c r="BX19" s="357" t="s">
        <v>69</v>
      </c>
      <c r="BY19" s="357" t="s">
        <v>69</v>
      </c>
      <c r="BZ19" s="357" t="s">
        <v>69</v>
      </c>
      <c r="CA19" s="357" t="s">
        <v>69</v>
      </c>
      <c r="CB19" s="365">
        <f>AE19*J19</f>
        <v>165.45556333100072</v>
      </c>
      <c r="CC19" s="9" t="s">
        <v>69</v>
      </c>
      <c r="CD19" s="28" t="s">
        <v>69</v>
      </c>
      <c r="CE19" s="28" t="s">
        <v>69</v>
      </c>
      <c r="CF19" s="28" t="s">
        <v>69</v>
      </c>
      <c r="CG19" s="28" t="s">
        <v>69</v>
      </c>
      <c r="CH19" s="28" t="s">
        <v>69</v>
      </c>
      <c r="CI19" s="28" t="s">
        <v>69</v>
      </c>
      <c r="CJ19" s="28" t="s">
        <v>69</v>
      </c>
      <c r="CK19" s="28" t="s">
        <v>69</v>
      </c>
      <c r="CL19" s="28" t="s">
        <v>69</v>
      </c>
      <c r="CM19" s="28" t="s">
        <v>69</v>
      </c>
      <c r="CN19" s="374">
        <f>AH19*J19</f>
        <v>60.957312806158157</v>
      </c>
      <c r="CO19" s="20" t="s">
        <v>69</v>
      </c>
      <c r="CP19" s="20" t="s">
        <v>69</v>
      </c>
      <c r="CQ19" s="20" t="s">
        <v>69</v>
      </c>
      <c r="CR19" s="374">
        <f>AG19*J19</f>
        <v>2.9027291812456264</v>
      </c>
      <c r="CS19" s="20" t="s">
        <v>69</v>
      </c>
      <c r="CT19" s="20" t="s">
        <v>69</v>
      </c>
      <c r="CU19" s="20" t="s">
        <v>69</v>
      </c>
      <c r="CV19" s="139"/>
      <c r="CW19" s="139"/>
      <c r="CX19" s="139"/>
      <c r="CY19" s="139"/>
      <c r="CZ19" s="139"/>
      <c r="DA19" s="139"/>
      <c r="DB19" s="139"/>
      <c r="DC19" s="139"/>
    </row>
    <row r="20" spans="1:107" s="14" customFormat="1" x14ac:dyDescent="0.3">
      <c r="A20" s="146" t="s">
        <v>763</v>
      </c>
      <c r="B20" s="139" t="s">
        <v>249</v>
      </c>
      <c r="C20" s="139" t="s">
        <v>255</v>
      </c>
      <c r="D20" s="7" t="s">
        <v>766</v>
      </c>
      <c r="E20" s="7" t="s">
        <v>770</v>
      </c>
      <c r="F20" s="147">
        <v>1968</v>
      </c>
      <c r="G20" s="102">
        <v>24992</v>
      </c>
      <c r="H20" s="102">
        <v>25075</v>
      </c>
      <c r="I20" s="5">
        <f t="shared" si="0"/>
        <v>84</v>
      </c>
      <c r="J20" s="414">
        <f>AU20/AB20</f>
        <v>4.8284196547144758</v>
      </c>
      <c r="K20" s="357" t="s">
        <v>69</v>
      </c>
      <c r="L20" s="357" t="s">
        <v>69</v>
      </c>
      <c r="M20" s="414">
        <f>AI20/AC20</f>
        <v>4.9349845201238391</v>
      </c>
      <c r="N20" s="414">
        <f>O20/Z20</f>
        <v>0.74631268436578169</v>
      </c>
      <c r="O20" s="310">
        <v>253</v>
      </c>
      <c r="P20" s="310">
        <v>561</v>
      </c>
      <c r="Q20" s="310">
        <v>2590</v>
      </c>
      <c r="R20" s="310" t="s">
        <v>69</v>
      </c>
      <c r="S20" s="310" t="s">
        <v>69</v>
      </c>
      <c r="T20" s="343" t="s">
        <v>69</v>
      </c>
      <c r="U20" s="559">
        <f>AD20*N20</f>
        <v>64.182890855457231</v>
      </c>
      <c r="V20" s="240" t="s">
        <v>69</v>
      </c>
      <c r="W20" s="559">
        <f>AE20*N20</f>
        <v>73.884955752212392</v>
      </c>
      <c r="X20" s="310" t="s">
        <v>69</v>
      </c>
      <c r="Y20" s="28" t="s">
        <v>69</v>
      </c>
      <c r="Z20" s="346">
        <v>339</v>
      </c>
      <c r="AA20" s="346">
        <v>738</v>
      </c>
      <c r="AB20" s="346">
        <v>3765</v>
      </c>
      <c r="AC20" s="346">
        <v>323</v>
      </c>
      <c r="AD20" s="346">
        <v>86</v>
      </c>
      <c r="AE20" s="346">
        <v>99</v>
      </c>
      <c r="AF20" s="346" t="s">
        <v>69</v>
      </c>
      <c r="AG20" s="346" t="s">
        <v>69</v>
      </c>
      <c r="AH20" s="346" t="s">
        <v>69</v>
      </c>
      <c r="AI20" s="367">
        <v>1594</v>
      </c>
      <c r="AJ20" s="349">
        <v>1654</v>
      </c>
      <c r="AK20" s="28" t="s">
        <v>69</v>
      </c>
      <c r="AL20" s="28" t="s">
        <v>69</v>
      </c>
      <c r="AM20" s="28" t="s">
        <v>69</v>
      </c>
      <c r="AN20" s="28" t="s">
        <v>69</v>
      </c>
      <c r="AO20" s="28" t="s">
        <v>69</v>
      </c>
      <c r="AP20" s="18" t="s">
        <v>69</v>
      </c>
      <c r="AQ20" s="18" t="s">
        <v>69</v>
      </c>
      <c r="AR20" s="18" t="s">
        <v>69</v>
      </c>
      <c r="AS20" s="18" t="s">
        <v>69</v>
      </c>
      <c r="AT20" s="352">
        <f>AU20</f>
        <v>18179</v>
      </c>
      <c r="AU20" s="352">
        <v>18179</v>
      </c>
      <c r="AV20" s="28" t="s">
        <v>69</v>
      </c>
      <c r="AW20" s="28" t="s">
        <v>69</v>
      </c>
      <c r="AX20" s="28" t="s">
        <v>69</v>
      </c>
      <c r="AY20" s="28" t="s">
        <v>69</v>
      </c>
      <c r="AZ20" s="28" t="s">
        <v>69</v>
      </c>
      <c r="BA20" s="28" t="s">
        <v>69</v>
      </c>
      <c r="BB20" s="28" t="s">
        <v>69</v>
      </c>
      <c r="BC20" s="28" t="s">
        <v>69</v>
      </c>
      <c r="BD20" s="28" t="s">
        <v>69</v>
      </c>
      <c r="BE20" s="28" t="s">
        <v>69</v>
      </c>
      <c r="BF20" s="28" t="s">
        <v>69</v>
      </c>
      <c r="BG20" s="363">
        <f>BH20</f>
        <v>3634</v>
      </c>
      <c r="BH20" s="352">
        <v>3634</v>
      </c>
      <c r="BI20" s="23">
        <f>AT20/BG20</f>
        <v>5.0024766097963678</v>
      </c>
      <c r="BJ20" s="28" t="s">
        <v>848</v>
      </c>
      <c r="BK20" s="28" t="s">
        <v>848</v>
      </c>
      <c r="BL20" s="18" t="s">
        <v>69</v>
      </c>
      <c r="BM20" s="18" t="s">
        <v>69</v>
      </c>
      <c r="BN20" s="364">
        <f>AD20*J20</f>
        <v>415.2440903054449</v>
      </c>
      <c r="BO20" s="357" t="s">
        <v>69</v>
      </c>
      <c r="BP20" s="357" t="s">
        <v>69</v>
      </c>
      <c r="BQ20" s="357" t="s">
        <v>69</v>
      </c>
      <c r="BR20" s="357" t="s">
        <v>69</v>
      </c>
      <c r="BS20" s="357" t="s">
        <v>69</v>
      </c>
      <c r="BT20" s="357" t="s">
        <v>69</v>
      </c>
      <c r="BU20" s="357" t="s">
        <v>69</v>
      </c>
      <c r="BV20" s="357" t="s">
        <v>69</v>
      </c>
      <c r="BW20" s="357" t="s">
        <v>69</v>
      </c>
      <c r="BX20" s="357" t="s">
        <v>69</v>
      </c>
      <c r="BY20" s="357" t="s">
        <v>69</v>
      </c>
      <c r="BZ20" s="357" t="s">
        <v>69</v>
      </c>
      <c r="CA20" s="357" t="s">
        <v>69</v>
      </c>
      <c r="CB20" s="365">
        <f>AE20*J20</f>
        <v>478.01354581673309</v>
      </c>
      <c r="CC20" s="9" t="s">
        <v>69</v>
      </c>
      <c r="CD20" s="28" t="s">
        <v>69</v>
      </c>
      <c r="CE20" s="28" t="s">
        <v>69</v>
      </c>
      <c r="CF20" s="28" t="s">
        <v>69</v>
      </c>
      <c r="CG20" s="28" t="s">
        <v>69</v>
      </c>
      <c r="CH20" s="28" t="s">
        <v>69</v>
      </c>
      <c r="CI20" s="28" t="s">
        <v>69</v>
      </c>
      <c r="CJ20" s="28" t="s">
        <v>69</v>
      </c>
      <c r="CK20" s="28" t="s">
        <v>69</v>
      </c>
      <c r="CL20" s="28" t="s">
        <v>69</v>
      </c>
      <c r="CM20" s="28" t="s">
        <v>69</v>
      </c>
      <c r="CN20" s="567"/>
      <c r="CO20" s="20" t="s">
        <v>69</v>
      </c>
      <c r="CP20" s="20" t="s">
        <v>69</v>
      </c>
      <c r="CQ20" s="20" t="s">
        <v>69</v>
      </c>
      <c r="CR20" s="567"/>
      <c r="CS20" s="20" t="s">
        <v>69</v>
      </c>
      <c r="CT20" s="20" t="s">
        <v>69</v>
      </c>
      <c r="CU20" s="20" t="s">
        <v>69</v>
      </c>
      <c r="CV20" s="139"/>
      <c r="CW20" s="139"/>
      <c r="CX20" s="139"/>
      <c r="CY20" s="139"/>
      <c r="CZ20" s="139"/>
      <c r="DA20" s="139"/>
      <c r="DB20" s="139"/>
      <c r="DC20" s="139"/>
    </row>
    <row r="21" spans="1:107" s="164" customFormat="1" x14ac:dyDescent="0.3">
      <c r="A21" s="163" t="s">
        <v>891</v>
      </c>
      <c r="D21" s="165"/>
      <c r="E21" s="166"/>
      <c r="H21" s="167"/>
      <c r="I21" s="168"/>
      <c r="J21" s="168"/>
      <c r="K21" s="168"/>
      <c r="L21" s="168"/>
      <c r="M21" s="168"/>
      <c r="N21" s="168"/>
      <c r="O21" s="168"/>
      <c r="P21" s="168"/>
      <c r="Q21" s="168"/>
      <c r="R21" s="168"/>
      <c r="S21" s="168"/>
      <c r="T21" s="168"/>
      <c r="U21" s="168"/>
      <c r="V21" s="168"/>
      <c r="W21" s="168"/>
      <c r="X21" s="168"/>
      <c r="Y21" s="168"/>
      <c r="Z21" s="168"/>
      <c r="AA21" s="168"/>
      <c r="AB21" s="168"/>
      <c r="AC21" s="168"/>
      <c r="AD21" s="168"/>
      <c r="AE21" s="168"/>
      <c r="AF21" s="168"/>
      <c r="AG21" s="168"/>
      <c r="AH21" s="168"/>
      <c r="AI21" s="168"/>
      <c r="AJ21" s="168"/>
      <c r="AK21" s="168"/>
      <c r="AL21" s="169"/>
      <c r="AM21" s="169"/>
      <c r="AN21" s="169"/>
      <c r="AO21" s="169"/>
      <c r="AP21" s="169"/>
      <c r="AQ21" s="169"/>
      <c r="AR21" s="169"/>
      <c r="AS21" s="169"/>
      <c r="AT21" s="169"/>
      <c r="AU21" s="169"/>
      <c r="AV21" s="169"/>
      <c r="AW21" s="169"/>
      <c r="AX21" s="169"/>
      <c r="AY21" s="169"/>
      <c r="AZ21" s="169"/>
      <c r="BA21" s="169"/>
      <c r="BG21" s="170"/>
      <c r="BH21" s="171"/>
      <c r="BJ21" s="169"/>
      <c r="BK21" s="169"/>
      <c r="BL21" s="329"/>
      <c r="BM21" s="336"/>
      <c r="BN21" s="172"/>
      <c r="BO21" s="336"/>
      <c r="BP21" s="550"/>
      <c r="BQ21" s="550"/>
      <c r="BR21" s="171"/>
      <c r="BS21" s="171"/>
      <c r="BT21" s="171"/>
      <c r="BU21" s="171"/>
      <c r="BV21" s="172"/>
      <c r="BW21" s="172"/>
      <c r="BX21" s="172"/>
      <c r="BY21" s="172"/>
      <c r="BZ21" s="172"/>
      <c r="CA21" s="169"/>
      <c r="CB21" s="169"/>
      <c r="CC21" s="172"/>
      <c r="CD21" s="172"/>
      <c r="CE21" s="543"/>
      <c r="CF21" s="543"/>
      <c r="CG21" s="543"/>
      <c r="CH21" s="172"/>
      <c r="CL21" s="168"/>
      <c r="CM21" s="168"/>
      <c r="CO21" s="168"/>
      <c r="CP21" s="168"/>
      <c r="CQ21" s="168"/>
      <c r="CT21" s="168"/>
      <c r="CU21" s="168"/>
    </row>
    <row r="22" spans="1:107" s="14" customFormat="1" x14ac:dyDescent="0.3">
      <c r="A22" s="146" t="s">
        <v>247</v>
      </c>
      <c r="B22" s="139" t="s">
        <v>249</v>
      </c>
      <c r="C22" s="139" t="s">
        <v>264</v>
      </c>
      <c r="D22" s="7" t="s">
        <v>764</v>
      </c>
      <c r="E22" t="s">
        <v>668</v>
      </c>
      <c r="F22" s="147">
        <v>1969</v>
      </c>
      <c r="G22" s="102">
        <v>25363</v>
      </c>
      <c r="H22" s="102">
        <v>25432</v>
      </c>
      <c r="I22" s="5">
        <f t="shared" si="0"/>
        <v>70</v>
      </c>
      <c r="J22" s="414">
        <f>AU22/AB22</f>
        <v>3.8296764596504276</v>
      </c>
      <c r="K22" s="357" t="s">
        <v>69</v>
      </c>
      <c r="L22" s="357" t="s">
        <v>69</v>
      </c>
      <c r="M22" s="414">
        <f>AI22/AC22</f>
        <v>4.075949367088608</v>
      </c>
      <c r="N22" s="414">
        <f>O22/Z22</f>
        <v>0.67527675276752763</v>
      </c>
      <c r="O22" s="310">
        <v>183</v>
      </c>
      <c r="P22" s="310">
        <v>399</v>
      </c>
      <c r="Q22" s="310">
        <v>1686</v>
      </c>
      <c r="R22" s="310" t="s">
        <v>69</v>
      </c>
      <c r="S22" s="310" t="s">
        <v>69</v>
      </c>
      <c r="T22" s="197">
        <v>90</v>
      </c>
      <c r="U22" s="559">
        <f>AD22*N22</f>
        <v>120.87453874538744</v>
      </c>
      <c r="V22" s="240" t="s">
        <v>69</v>
      </c>
      <c r="W22" s="559">
        <f>AE22*N22</f>
        <v>99.265682656826556</v>
      </c>
      <c r="X22" s="310" t="s">
        <v>69</v>
      </c>
      <c r="Y22" s="28" t="s">
        <v>69</v>
      </c>
      <c r="Z22" s="345">
        <v>271</v>
      </c>
      <c r="AA22" s="345">
        <v>566</v>
      </c>
      <c r="AB22" s="345">
        <v>2689</v>
      </c>
      <c r="AC22" s="345">
        <v>158</v>
      </c>
      <c r="AD22" s="345">
        <v>179</v>
      </c>
      <c r="AE22" s="345">
        <v>147</v>
      </c>
      <c r="AF22" s="345" t="s">
        <v>69</v>
      </c>
      <c r="AG22" s="345" t="s">
        <v>69</v>
      </c>
      <c r="AH22" s="345" t="s">
        <v>69</v>
      </c>
      <c r="AI22" s="358">
        <v>644</v>
      </c>
      <c r="AJ22" s="349">
        <v>1098</v>
      </c>
      <c r="AK22" s="28" t="s">
        <v>69</v>
      </c>
      <c r="AL22" s="28" t="s">
        <v>69</v>
      </c>
      <c r="AM22" s="28" t="s">
        <v>69</v>
      </c>
      <c r="AN22" s="28" t="s">
        <v>69</v>
      </c>
      <c r="AO22" s="28" t="s">
        <v>69</v>
      </c>
      <c r="AP22" s="18" t="s">
        <v>69</v>
      </c>
      <c r="AQ22" s="18" t="s">
        <v>69</v>
      </c>
      <c r="AR22" s="18" t="s">
        <v>69</v>
      </c>
      <c r="AS22" s="18" t="s">
        <v>69</v>
      </c>
      <c r="AT22" s="352">
        <f>AU22</f>
        <v>10298</v>
      </c>
      <c r="AU22" s="352">
        <v>10298</v>
      </c>
      <c r="AV22" s="28" t="s">
        <v>69</v>
      </c>
      <c r="AW22" s="28" t="s">
        <v>69</v>
      </c>
      <c r="AX22" s="28" t="s">
        <v>69</v>
      </c>
      <c r="AY22" s="28" t="s">
        <v>69</v>
      </c>
      <c r="AZ22" s="28" t="s">
        <v>69</v>
      </c>
      <c r="BA22" s="28" t="s">
        <v>69</v>
      </c>
      <c r="BB22" s="28" t="s">
        <v>69</v>
      </c>
      <c r="BC22" s="28" t="s">
        <v>69</v>
      </c>
      <c r="BD22" s="28" t="s">
        <v>69</v>
      </c>
      <c r="BE22" s="28" t="s">
        <v>69</v>
      </c>
      <c r="BF22" s="28" t="s">
        <v>69</v>
      </c>
      <c r="BG22" s="363">
        <f>BH22</f>
        <v>2276</v>
      </c>
      <c r="BH22" s="363">
        <v>2276</v>
      </c>
      <c r="BI22" s="23">
        <f>AT22/BG22</f>
        <v>4.5246045694200347</v>
      </c>
      <c r="BJ22" s="28" t="s">
        <v>848</v>
      </c>
      <c r="BK22" s="28" t="s">
        <v>848</v>
      </c>
      <c r="BL22" s="18" t="s">
        <v>69</v>
      </c>
      <c r="BM22" s="18" t="s">
        <v>69</v>
      </c>
      <c r="BN22" s="364">
        <f>AD22*J22</f>
        <v>685.51208627742653</v>
      </c>
      <c r="BO22" s="357" t="s">
        <v>69</v>
      </c>
      <c r="BP22" s="357" t="s">
        <v>69</v>
      </c>
      <c r="BQ22" s="357" t="s">
        <v>69</v>
      </c>
      <c r="BR22" s="357" t="s">
        <v>69</v>
      </c>
      <c r="BS22" s="357" t="s">
        <v>69</v>
      </c>
      <c r="BT22" s="357" t="s">
        <v>69</v>
      </c>
      <c r="BU22" s="357" t="s">
        <v>69</v>
      </c>
      <c r="BV22" s="357" t="s">
        <v>69</v>
      </c>
      <c r="BW22" s="357" t="s">
        <v>69</v>
      </c>
      <c r="BX22" s="357" t="s">
        <v>69</v>
      </c>
      <c r="BY22" s="357" t="s">
        <v>69</v>
      </c>
      <c r="BZ22" s="357" t="s">
        <v>69</v>
      </c>
      <c r="CA22" s="357" t="s">
        <v>69</v>
      </c>
      <c r="CB22" s="365">
        <f>AE22*J22</f>
        <v>562.96243956861281</v>
      </c>
      <c r="CC22" s="9" t="s">
        <v>69</v>
      </c>
      <c r="CD22" s="28" t="s">
        <v>69</v>
      </c>
      <c r="CE22" s="28" t="s">
        <v>69</v>
      </c>
      <c r="CF22" s="28" t="s">
        <v>69</v>
      </c>
      <c r="CG22" s="28" t="s">
        <v>69</v>
      </c>
      <c r="CH22" s="28" t="s">
        <v>69</v>
      </c>
      <c r="CI22" s="28" t="s">
        <v>69</v>
      </c>
      <c r="CJ22" s="28" t="s">
        <v>69</v>
      </c>
      <c r="CK22" s="28" t="s">
        <v>69</v>
      </c>
      <c r="CL22" s="28" t="s">
        <v>69</v>
      </c>
      <c r="CM22" s="28" t="s">
        <v>69</v>
      </c>
      <c r="CN22" s="542"/>
      <c r="CO22" s="20" t="s">
        <v>69</v>
      </c>
      <c r="CP22" s="20" t="s">
        <v>69</v>
      </c>
      <c r="CQ22" s="20" t="s">
        <v>69</v>
      </c>
      <c r="CR22" s="542"/>
      <c r="CS22" s="20" t="s">
        <v>69</v>
      </c>
      <c r="CT22" s="20" t="s">
        <v>69</v>
      </c>
      <c r="CU22" s="20" t="s">
        <v>69</v>
      </c>
      <c r="CV22" s="139"/>
      <c r="CW22" s="139"/>
      <c r="CX22" s="139"/>
      <c r="CY22" s="139"/>
      <c r="CZ22" s="139"/>
      <c r="DA22" s="139"/>
      <c r="DB22" s="139"/>
      <c r="DC22" s="139"/>
    </row>
    <row r="23" spans="1:107" s="14" customFormat="1" x14ac:dyDescent="0.3">
      <c r="A23" s="146" t="s">
        <v>666</v>
      </c>
      <c r="B23" s="139" t="s">
        <v>269</v>
      </c>
      <c r="C23" s="139" t="s">
        <v>270</v>
      </c>
      <c r="D23" t="s">
        <v>667</v>
      </c>
      <c r="E23" t="s">
        <v>668</v>
      </c>
      <c r="F23" s="147">
        <v>1970</v>
      </c>
      <c r="G23" s="102" t="s">
        <v>670</v>
      </c>
      <c r="H23" s="102" t="s">
        <v>671</v>
      </c>
      <c r="I23" s="5">
        <v>4</v>
      </c>
      <c r="J23" s="5"/>
      <c r="K23" s="5"/>
      <c r="L23" s="5"/>
      <c r="M23" s="5"/>
      <c r="N23" s="5"/>
      <c r="O23" s="238"/>
      <c r="P23" s="238"/>
      <c r="Q23" s="238"/>
      <c r="R23" s="238"/>
      <c r="S23" s="238"/>
      <c r="T23" s="238"/>
      <c r="U23" s="238"/>
      <c r="V23" s="238"/>
      <c r="W23" s="238"/>
      <c r="X23" s="238"/>
      <c r="Y23" s="9"/>
      <c r="Z23" s="9"/>
      <c r="AA23" s="9"/>
      <c r="AB23" s="9"/>
      <c r="AC23" s="9"/>
      <c r="AD23" s="9"/>
      <c r="AE23" s="9"/>
      <c r="AF23" s="9"/>
      <c r="AG23" s="9"/>
      <c r="AH23" s="9"/>
      <c r="AI23" s="9"/>
      <c r="AJ23" s="20"/>
      <c r="AK23" s="20"/>
      <c r="AL23" s="20"/>
      <c r="AM23" s="20"/>
      <c r="AN23" s="20"/>
      <c r="AO23" s="20"/>
      <c r="AP23" s="20"/>
      <c r="AQ23" s="20"/>
      <c r="AR23" s="20"/>
      <c r="AS23" s="20"/>
      <c r="AT23" s="20"/>
      <c r="AU23" s="28"/>
      <c r="AV23" s="28"/>
      <c r="AW23" s="28"/>
      <c r="AX23" s="28"/>
      <c r="AY23" s="28"/>
      <c r="AZ23" s="28"/>
      <c r="BA23" s="28"/>
      <c r="BB23" s="28"/>
      <c r="BC23" s="28"/>
      <c r="BD23" s="28"/>
      <c r="BE23" s="28"/>
      <c r="BF23" s="28"/>
      <c r="BG23" s="6"/>
      <c r="BH23" s="28"/>
      <c r="BI23" s="10"/>
      <c r="BJ23" s="8"/>
      <c r="BL23" s="8"/>
      <c r="BM23" s="21"/>
      <c r="BN23" s="28"/>
      <c r="BO23" s="27"/>
      <c r="BP23" s="27"/>
      <c r="BQ23" s="27"/>
      <c r="BR23" s="27"/>
      <c r="BS23" s="27"/>
      <c r="BT23" s="28"/>
      <c r="BU23" s="63"/>
      <c r="BV23" s="63"/>
      <c r="BW23" s="63"/>
      <c r="BX23" s="63"/>
      <c r="BY23" s="63"/>
      <c r="BZ23" s="8"/>
      <c r="CA23" s="27"/>
      <c r="CB23" s="9"/>
      <c r="CC23" s="27"/>
      <c r="CD23" s="27"/>
      <c r="CE23" s="27"/>
      <c r="CF23" s="27"/>
      <c r="CG23" s="27"/>
      <c r="CH23" s="28"/>
      <c r="CI23" s="28"/>
      <c r="CL23" s="20"/>
      <c r="CM23" s="20"/>
      <c r="CO23" s="20"/>
      <c r="CP23" s="20"/>
      <c r="CQ23" s="20"/>
      <c r="CT23" s="20"/>
      <c r="CU23" s="20"/>
      <c r="CV23" s="139"/>
      <c r="CW23" s="139"/>
      <c r="CX23" s="139"/>
      <c r="CY23" s="139"/>
      <c r="CZ23" s="139"/>
      <c r="DA23" s="139"/>
      <c r="DB23" s="139"/>
      <c r="DC23" s="139"/>
    </row>
    <row r="24" spans="1:107" s="164" customFormat="1" ht="13.8" x14ac:dyDescent="0.3">
      <c r="A24" s="163" t="s">
        <v>710</v>
      </c>
      <c r="D24" s="165"/>
      <c r="E24" s="166"/>
      <c r="H24" s="167"/>
      <c r="I24" s="168"/>
      <c r="J24" s="168"/>
      <c r="K24" s="168"/>
      <c r="L24" s="168"/>
      <c r="M24" s="168"/>
      <c r="N24" s="168"/>
      <c r="O24" s="168"/>
      <c r="P24" s="168"/>
      <c r="Q24" s="168"/>
      <c r="R24" s="168"/>
      <c r="S24" s="168"/>
      <c r="T24" s="168"/>
      <c r="U24" s="168"/>
      <c r="V24" s="168"/>
      <c r="W24" s="168"/>
      <c r="X24" s="168"/>
      <c r="Y24" s="168"/>
      <c r="Z24" s="168"/>
      <c r="AA24" s="168"/>
      <c r="AB24" s="168"/>
      <c r="AC24" s="168"/>
      <c r="AD24" s="168"/>
      <c r="AE24" s="168"/>
      <c r="AF24" s="168"/>
      <c r="AG24" s="168"/>
      <c r="AH24" s="168"/>
      <c r="AI24" s="168"/>
      <c r="AJ24" s="168"/>
      <c r="AK24" s="168"/>
      <c r="AL24" s="169"/>
      <c r="AM24" s="169"/>
      <c r="AN24" s="169"/>
      <c r="AO24" s="169"/>
      <c r="AP24" s="169"/>
      <c r="AQ24" s="169"/>
      <c r="AR24" s="169"/>
      <c r="AS24" s="169"/>
      <c r="AT24" s="169"/>
      <c r="AU24" s="169"/>
      <c r="AV24" s="169"/>
      <c r="AW24" s="169"/>
      <c r="AX24" s="169"/>
      <c r="AY24" s="169"/>
      <c r="AZ24" s="169"/>
      <c r="BA24" s="169"/>
      <c r="BG24" s="170"/>
      <c r="BH24" s="171"/>
      <c r="BJ24" s="169"/>
      <c r="BK24" s="169"/>
      <c r="BL24" s="169"/>
      <c r="BM24" s="172"/>
      <c r="BN24" s="172"/>
      <c r="BO24" s="172"/>
      <c r="BP24" s="171"/>
      <c r="BQ24" s="171"/>
      <c r="BR24" s="171"/>
      <c r="BS24" s="171"/>
      <c r="BT24" s="171"/>
      <c r="BU24" s="171"/>
      <c r="BV24" s="172"/>
      <c r="BW24" s="172"/>
      <c r="BX24" s="172"/>
      <c r="BY24" s="172"/>
      <c r="BZ24" s="172"/>
      <c r="CA24" s="169"/>
      <c r="CB24" s="169"/>
      <c r="CC24" s="172"/>
      <c r="CD24" s="172"/>
      <c r="CE24" s="543"/>
      <c r="CF24" s="543"/>
      <c r="CG24" s="543"/>
      <c r="CH24" s="172"/>
      <c r="CL24" s="168"/>
      <c r="CM24" s="168"/>
      <c r="CO24" s="168"/>
      <c r="CP24" s="168"/>
      <c r="CQ24" s="168"/>
      <c r="CT24" s="168"/>
      <c r="CU24" s="168"/>
    </row>
    <row r="25" spans="1:107" s="14" customFormat="1" x14ac:dyDescent="0.3">
      <c r="A25" s="3"/>
      <c r="B25"/>
      <c r="C25"/>
      <c r="D25" t="s">
        <v>444</v>
      </c>
      <c r="E25" s="15"/>
      <c r="F25" s="16">
        <v>1971</v>
      </c>
      <c r="G25" s="1"/>
      <c r="H25" s="1"/>
      <c r="I25" s="5"/>
      <c r="J25" s="5"/>
      <c r="K25" s="5"/>
      <c r="L25" s="5"/>
      <c r="M25" s="5"/>
      <c r="N25" s="5"/>
      <c r="O25" s="223"/>
      <c r="P25" s="223"/>
      <c r="Q25" s="223"/>
      <c r="R25" s="223"/>
      <c r="S25" s="223"/>
      <c r="T25" s="223"/>
      <c r="U25" s="223"/>
      <c r="V25" s="223"/>
      <c r="W25" s="223"/>
      <c r="X25" s="223"/>
      <c r="Y25" s="5"/>
      <c r="Z25" s="5"/>
      <c r="AA25" s="5"/>
      <c r="AB25" s="5"/>
      <c r="AC25" s="5"/>
      <c r="AD25" s="5"/>
      <c r="AE25" s="5"/>
      <c r="AF25" s="5"/>
      <c r="AG25" s="5"/>
      <c r="AH25" s="5"/>
      <c r="AI25" s="5"/>
      <c r="AJ25" s="20"/>
      <c r="AK25" s="20"/>
      <c r="AL25" s="20"/>
      <c r="AM25" s="20"/>
      <c r="AN25" s="20"/>
      <c r="AO25" s="20"/>
      <c r="AP25" s="20"/>
      <c r="AQ25" s="20"/>
      <c r="AR25" s="20"/>
      <c r="AS25" s="20"/>
      <c r="AT25" s="20"/>
      <c r="AU25" s="28"/>
      <c r="AV25" s="28"/>
      <c r="AW25" s="28"/>
      <c r="AX25" s="28"/>
      <c r="AY25" s="28"/>
      <c r="AZ25" s="28"/>
      <c r="BA25" s="28"/>
      <c r="BB25" s="28"/>
      <c r="BC25" s="28"/>
      <c r="BD25" s="28"/>
      <c r="BE25" s="28"/>
      <c r="BF25" s="28"/>
      <c r="BG25" s="6"/>
      <c r="BH25" s="28"/>
      <c r="BI25" s="10"/>
      <c r="BJ25" s="8"/>
      <c r="BL25" s="8"/>
      <c r="BM25" s="21"/>
      <c r="BN25" s="28"/>
      <c r="BO25" s="27"/>
      <c r="BP25" s="27"/>
      <c r="BQ25" s="27"/>
      <c r="BR25" s="27"/>
      <c r="BS25" s="27"/>
      <c r="BT25" s="28"/>
      <c r="BU25" s="63"/>
      <c r="BV25" s="63"/>
      <c r="BW25" s="63"/>
      <c r="BX25" s="63"/>
      <c r="BY25" s="63"/>
      <c r="BZ25" s="8"/>
      <c r="CA25" s="27"/>
      <c r="CB25" s="9"/>
      <c r="CC25" s="27"/>
      <c r="CD25" s="27"/>
      <c r="CE25" s="27"/>
      <c r="CF25" s="27"/>
      <c r="CG25" s="27"/>
      <c r="CH25" s="28"/>
      <c r="CI25" s="28"/>
      <c r="CL25" s="20"/>
      <c r="CM25" s="20"/>
      <c r="CO25" s="20"/>
      <c r="CP25" s="20"/>
      <c r="CQ25" s="20"/>
      <c r="CT25" s="20"/>
      <c r="CU25" s="20"/>
      <c r="CV25" s="139"/>
      <c r="CW25" s="139"/>
      <c r="CX25" s="139"/>
      <c r="CY25" s="139"/>
      <c r="CZ25" s="139"/>
      <c r="DA25" s="139"/>
      <c r="DB25" s="139"/>
      <c r="DC25" s="139"/>
    </row>
    <row r="26" spans="1:107" s="14" customFormat="1" x14ac:dyDescent="0.3">
      <c r="A26" s="3"/>
      <c r="B26"/>
      <c r="C26"/>
      <c r="D26" t="s">
        <v>444</v>
      </c>
      <c r="E26" s="15"/>
      <c r="F26" s="16">
        <v>1972</v>
      </c>
      <c r="G26" s="1"/>
      <c r="H26" s="1"/>
      <c r="I26" s="5"/>
      <c r="J26" s="5"/>
      <c r="K26" s="5"/>
      <c r="L26" s="5"/>
      <c r="M26" s="5"/>
      <c r="N26" s="5"/>
      <c r="O26" s="223"/>
      <c r="P26" s="223"/>
      <c r="Q26" s="223"/>
      <c r="R26" s="223"/>
      <c r="S26" s="223"/>
      <c r="T26" s="223"/>
      <c r="U26" s="223"/>
      <c r="V26" s="223"/>
      <c r="W26" s="223"/>
      <c r="X26" s="223"/>
      <c r="Y26" s="5"/>
      <c r="Z26" s="5"/>
      <c r="AA26" s="5"/>
      <c r="AB26" s="5"/>
      <c r="AC26" s="5"/>
      <c r="AD26" s="5"/>
      <c r="AE26" s="5"/>
      <c r="AF26" s="5"/>
      <c r="AG26" s="5"/>
      <c r="AH26" s="5"/>
      <c r="AI26" s="5"/>
      <c r="AJ26" s="20"/>
      <c r="AK26" s="20"/>
      <c r="AL26" s="20"/>
      <c r="AM26" s="20"/>
      <c r="AN26" s="20"/>
      <c r="AO26" s="20"/>
      <c r="AP26" s="20"/>
      <c r="AQ26" s="20"/>
      <c r="AR26" s="20"/>
      <c r="AS26" s="20"/>
      <c r="AT26" s="20"/>
      <c r="AU26" s="28"/>
      <c r="AV26" s="28"/>
      <c r="AW26" s="28"/>
      <c r="AX26" s="28"/>
      <c r="AY26" s="28"/>
      <c r="AZ26" s="28"/>
      <c r="BA26" s="28"/>
      <c r="BB26" s="28"/>
      <c r="BC26" s="28"/>
      <c r="BD26" s="28"/>
      <c r="BE26" s="28"/>
      <c r="BF26" s="28"/>
      <c r="BG26" s="6"/>
      <c r="BH26" s="28"/>
      <c r="BI26" s="10"/>
      <c r="BJ26" s="8"/>
      <c r="BL26" s="8"/>
      <c r="BM26" s="21"/>
      <c r="BN26" s="28"/>
      <c r="BO26" s="27"/>
      <c r="BP26" s="27"/>
      <c r="BQ26" s="27"/>
      <c r="BR26" s="27"/>
      <c r="BS26" s="27"/>
      <c r="BT26" s="28"/>
      <c r="BU26" s="63"/>
      <c r="BV26" s="63"/>
      <c r="BW26" s="63"/>
      <c r="BX26" s="63"/>
      <c r="BY26" s="63"/>
      <c r="BZ26" s="8"/>
      <c r="CA26" s="27"/>
      <c r="CB26" s="9"/>
      <c r="CC26" s="27"/>
      <c r="CD26" s="27"/>
      <c r="CE26" s="27"/>
      <c r="CF26" s="27"/>
      <c r="CG26" s="27"/>
      <c r="CH26" s="28"/>
      <c r="CI26" s="28"/>
      <c r="CL26" s="20"/>
      <c r="CM26" s="20"/>
      <c r="CO26" s="20"/>
      <c r="CP26" s="20"/>
      <c r="CQ26" s="20"/>
      <c r="CT26" s="20"/>
      <c r="CU26" s="20"/>
      <c r="CV26" s="139"/>
      <c r="CW26" s="139"/>
      <c r="CX26" s="139"/>
      <c r="CY26" s="139"/>
      <c r="CZ26" s="139"/>
      <c r="DA26" s="139"/>
      <c r="DB26" s="139"/>
      <c r="DC26" s="139"/>
    </row>
    <row r="27" spans="1:107" s="14" customFormat="1" x14ac:dyDescent="0.3">
      <c r="A27" s="3"/>
      <c r="B27"/>
      <c r="C27"/>
      <c r="D27" t="s">
        <v>444</v>
      </c>
      <c r="E27"/>
      <c r="F27" s="16">
        <v>1973</v>
      </c>
      <c r="G27" s="1"/>
      <c r="H27" s="1"/>
      <c r="I27" s="5"/>
      <c r="J27" s="5"/>
      <c r="K27" s="5"/>
      <c r="L27" s="5"/>
      <c r="M27" s="5"/>
      <c r="N27" s="5"/>
      <c r="O27" s="223"/>
      <c r="P27" s="223"/>
      <c r="Q27" s="223"/>
      <c r="R27" s="223"/>
      <c r="S27" s="223"/>
      <c r="T27" s="223"/>
      <c r="U27" s="223"/>
      <c r="V27" s="223"/>
      <c r="W27" s="223"/>
      <c r="X27" s="223"/>
      <c r="Y27" s="5"/>
      <c r="Z27" s="5"/>
      <c r="AA27" s="5"/>
      <c r="AB27" s="5"/>
      <c r="AC27" s="5"/>
      <c r="AD27" s="5"/>
      <c r="AE27" s="5"/>
      <c r="AF27" s="5"/>
      <c r="AG27" s="5"/>
      <c r="AH27" s="5"/>
      <c r="AI27" s="5"/>
      <c r="AJ27" s="20"/>
      <c r="AK27" s="20"/>
      <c r="AL27" s="20"/>
      <c r="AM27" s="20"/>
      <c r="AN27" s="20"/>
      <c r="AO27" s="20"/>
      <c r="AP27" s="18"/>
      <c r="AQ27" s="18"/>
      <c r="AR27" s="18"/>
      <c r="AS27" s="18"/>
      <c r="AT27" s="85"/>
      <c r="AV27" s="28"/>
      <c r="AW27" s="28"/>
      <c r="AX27" s="28"/>
      <c r="AY27" s="28"/>
      <c r="AZ27" s="28"/>
      <c r="BA27" s="28"/>
      <c r="BB27" s="28"/>
      <c r="BC27" s="28"/>
      <c r="BD27" s="28"/>
      <c r="BE27" s="28"/>
      <c r="BF27" s="28"/>
      <c r="BG27" s="8"/>
      <c r="BH27" s="28"/>
      <c r="BI27" s="10"/>
      <c r="BJ27" s="8"/>
      <c r="BL27" s="28"/>
      <c r="BM27" s="21"/>
      <c r="BN27" s="96"/>
      <c r="BO27" s="27"/>
      <c r="BP27" s="27"/>
      <c r="BQ27" s="27"/>
      <c r="BR27" s="27"/>
      <c r="BS27" s="27"/>
      <c r="BT27" s="27"/>
      <c r="BU27" s="27"/>
      <c r="BV27" s="27"/>
      <c r="BW27" s="27"/>
      <c r="BX27" s="27"/>
      <c r="BY27" s="27"/>
      <c r="BZ27" s="27"/>
      <c r="CA27" s="27"/>
      <c r="CB27" s="9"/>
      <c r="CC27" s="9"/>
      <c r="CD27" s="28"/>
      <c r="CE27" s="28"/>
      <c r="CF27" s="28"/>
      <c r="CG27" s="28"/>
      <c r="CH27" s="28"/>
      <c r="CI27" s="9"/>
      <c r="CJ27" s="9"/>
      <c r="CK27" s="9"/>
      <c r="CL27" s="28"/>
      <c r="CM27" s="28"/>
      <c r="CO27" s="20"/>
      <c r="CP27" s="20"/>
      <c r="CQ27" s="20"/>
      <c r="CT27" s="20"/>
      <c r="CU27" s="20"/>
      <c r="CV27" s="139"/>
      <c r="CW27" s="139"/>
      <c r="CX27" s="139"/>
      <c r="CY27" s="139"/>
      <c r="CZ27" s="139"/>
      <c r="DA27" s="139"/>
      <c r="DB27" s="139"/>
      <c r="DC27" s="139"/>
    </row>
    <row r="28" spans="1:107" s="14" customFormat="1" x14ac:dyDescent="0.3">
      <c r="A28" s="4" t="s">
        <v>505</v>
      </c>
      <c r="B28" t="s">
        <v>145</v>
      </c>
      <c r="C28" t="s">
        <v>146</v>
      </c>
      <c r="D28" s="7" t="s">
        <v>685</v>
      </c>
      <c r="E28" t="s">
        <v>644</v>
      </c>
      <c r="F28" s="16">
        <v>1974</v>
      </c>
      <c r="G28" s="102">
        <v>27181</v>
      </c>
      <c r="H28" s="102">
        <v>27274</v>
      </c>
      <c r="I28" s="5">
        <f t="shared" si="0"/>
        <v>94</v>
      </c>
      <c r="J28" s="357" t="s">
        <v>69</v>
      </c>
      <c r="K28" s="357" t="s">
        <v>69</v>
      </c>
      <c r="L28" s="357" t="s">
        <v>69</v>
      </c>
      <c r="M28" s="357" t="s">
        <v>69</v>
      </c>
      <c r="N28" s="357" t="s">
        <v>848</v>
      </c>
      <c r="O28" s="240" t="s">
        <v>69</v>
      </c>
      <c r="P28" s="240" t="s">
        <v>69</v>
      </c>
      <c r="Q28" s="240" t="s">
        <v>69</v>
      </c>
      <c r="R28" s="240" t="s">
        <v>69</v>
      </c>
      <c r="S28" s="240" t="s">
        <v>69</v>
      </c>
      <c r="T28" s="240" t="s">
        <v>69</v>
      </c>
      <c r="U28" s="240" t="s">
        <v>69</v>
      </c>
      <c r="V28" s="240" t="s">
        <v>69</v>
      </c>
      <c r="W28" s="240" t="s">
        <v>69</v>
      </c>
      <c r="X28" s="240" t="s">
        <v>69</v>
      </c>
      <c r="Y28" s="357" t="s">
        <v>69</v>
      </c>
      <c r="Z28" s="357" t="s">
        <v>848</v>
      </c>
      <c r="AA28" s="357" t="s">
        <v>848</v>
      </c>
      <c r="AB28" s="357" t="s">
        <v>848</v>
      </c>
      <c r="AC28" s="357" t="s">
        <v>848</v>
      </c>
      <c r="AD28" s="357" t="s">
        <v>848</v>
      </c>
      <c r="AE28" s="357" t="s">
        <v>848</v>
      </c>
      <c r="AF28" s="357" t="s">
        <v>848</v>
      </c>
      <c r="AG28" s="357" t="s">
        <v>848</v>
      </c>
      <c r="AH28" s="357" t="s">
        <v>848</v>
      </c>
      <c r="AI28" s="357" t="s">
        <v>848</v>
      </c>
      <c r="AJ28" s="28" t="s">
        <v>69</v>
      </c>
      <c r="AK28" s="28" t="s">
        <v>69</v>
      </c>
      <c r="AL28" s="28" t="s">
        <v>69</v>
      </c>
      <c r="AM28" s="28" t="s">
        <v>69</v>
      </c>
      <c r="AN28" s="28" t="s">
        <v>69</v>
      </c>
      <c r="AO28" s="28" t="s">
        <v>69</v>
      </c>
      <c r="AP28" s="18" t="s">
        <v>69</v>
      </c>
      <c r="AQ28" s="18" t="s">
        <v>69</v>
      </c>
      <c r="AR28" s="18" t="s">
        <v>69</v>
      </c>
      <c r="AS28" s="18" t="s">
        <v>69</v>
      </c>
      <c r="AT28" s="220">
        <f>'S2'!AT24</f>
        <v>24714.2109375</v>
      </c>
      <c r="AU28" s="28" t="s">
        <v>69</v>
      </c>
      <c r="AV28" s="28" t="s">
        <v>69</v>
      </c>
      <c r="AW28" s="28" t="s">
        <v>69</v>
      </c>
      <c r="AX28" s="28" t="s">
        <v>69</v>
      </c>
      <c r="AY28" s="28" t="s">
        <v>69</v>
      </c>
      <c r="AZ28" s="28" t="s">
        <v>69</v>
      </c>
      <c r="BA28" s="28" t="s">
        <v>69</v>
      </c>
      <c r="BB28" s="28" t="s">
        <v>69</v>
      </c>
      <c r="BC28" s="28" t="s">
        <v>69</v>
      </c>
      <c r="BD28" s="28" t="s">
        <v>69</v>
      </c>
      <c r="BE28" s="28" t="s">
        <v>69</v>
      </c>
      <c r="BF28" s="28" t="s">
        <v>69</v>
      </c>
      <c r="BG28" s="221">
        <f>'S2'!BD24</f>
        <v>3033</v>
      </c>
      <c r="BH28" s="28" t="s">
        <v>69</v>
      </c>
      <c r="BI28" s="23">
        <f>AT28/BG28</f>
        <v>8.1484375</v>
      </c>
      <c r="BJ28" s="28" t="s">
        <v>848</v>
      </c>
      <c r="BK28" s="28" t="s">
        <v>848</v>
      </c>
      <c r="BL28" s="18" t="s">
        <v>69</v>
      </c>
      <c r="BM28" s="18" t="s">
        <v>69</v>
      </c>
      <c r="BN28" s="220">
        <f>'S2'!BL24</f>
        <v>95</v>
      </c>
      <c r="BO28" s="357" t="s">
        <v>69</v>
      </c>
      <c r="BP28" s="357" t="s">
        <v>69</v>
      </c>
      <c r="BQ28" s="357" t="s">
        <v>69</v>
      </c>
      <c r="BR28" s="357" t="s">
        <v>69</v>
      </c>
      <c r="BS28" s="357" t="s">
        <v>69</v>
      </c>
      <c r="BT28" s="357" t="s">
        <v>69</v>
      </c>
      <c r="BU28" s="357" t="s">
        <v>69</v>
      </c>
      <c r="BV28" s="357" t="s">
        <v>69</v>
      </c>
      <c r="BW28" s="357" t="s">
        <v>69</v>
      </c>
      <c r="BX28" s="357" t="s">
        <v>69</v>
      </c>
      <c r="BY28" s="357" t="s">
        <v>69</v>
      </c>
      <c r="BZ28" s="357" t="s">
        <v>69</v>
      </c>
      <c r="CA28" s="357" t="s">
        <v>69</v>
      </c>
      <c r="CB28" s="551"/>
      <c r="CC28" s="9" t="s">
        <v>69</v>
      </c>
      <c r="CD28" s="28" t="s">
        <v>69</v>
      </c>
      <c r="CE28" s="28" t="s">
        <v>69</v>
      </c>
      <c r="CF28" s="28" t="s">
        <v>69</v>
      </c>
      <c r="CG28" s="28" t="s">
        <v>69</v>
      </c>
      <c r="CH28" s="28" t="s">
        <v>69</v>
      </c>
      <c r="CI28" s="28" t="s">
        <v>69</v>
      </c>
      <c r="CJ28" s="28" t="s">
        <v>69</v>
      </c>
      <c r="CK28" s="28" t="s">
        <v>69</v>
      </c>
      <c r="CL28" s="28" t="s">
        <v>69</v>
      </c>
      <c r="CM28" s="28" t="s">
        <v>69</v>
      </c>
      <c r="CN28" s="551"/>
      <c r="CO28" s="20" t="s">
        <v>69</v>
      </c>
      <c r="CP28" s="20" t="s">
        <v>69</v>
      </c>
      <c r="CQ28" s="20" t="s">
        <v>69</v>
      </c>
      <c r="CR28" s="551"/>
      <c r="CS28" s="20" t="s">
        <v>69</v>
      </c>
      <c r="CT28" s="20" t="s">
        <v>69</v>
      </c>
      <c r="CU28" s="20" t="s">
        <v>69</v>
      </c>
      <c r="CV28" s="260">
        <f>'S2'!CL24</f>
        <v>34</v>
      </c>
      <c r="CW28" s="139"/>
      <c r="CX28" s="139"/>
      <c r="CY28" s="139"/>
      <c r="CZ28" s="139"/>
      <c r="DA28" s="139"/>
      <c r="DB28" s="139"/>
      <c r="DC28" s="139"/>
    </row>
    <row r="29" spans="1:107" s="164" customFormat="1" x14ac:dyDescent="0.3">
      <c r="A29" s="163" t="s">
        <v>710</v>
      </c>
      <c r="D29" s="165"/>
      <c r="E29" s="165"/>
      <c r="F29" s="166"/>
      <c r="I29" s="167"/>
      <c r="J29" s="167"/>
      <c r="K29" s="167"/>
      <c r="L29" s="167"/>
      <c r="M29" s="167"/>
      <c r="N29" s="167"/>
      <c r="O29" s="167"/>
      <c r="P29" s="168"/>
      <c r="Q29" s="168"/>
      <c r="R29" s="168"/>
      <c r="S29" s="169"/>
      <c r="T29" s="169"/>
      <c r="U29" s="169"/>
      <c r="V29" s="169"/>
      <c r="W29" s="169"/>
      <c r="X29" s="169"/>
      <c r="Y29" s="169"/>
      <c r="Z29" s="169"/>
      <c r="AA29" s="169"/>
      <c r="AB29" s="169"/>
      <c r="AC29" s="169"/>
      <c r="AD29" s="169"/>
      <c r="AE29" s="169"/>
      <c r="AF29" s="169"/>
      <c r="AG29" s="169"/>
      <c r="AH29" s="169"/>
      <c r="AI29" s="169"/>
      <c r="AJ29" s="169"/>
      <c r="AK29" s="169"/>
      <c r="AL29" s="169"/>
      <c r="AM29" s="169"/>
      <c r="AN29" s="169"/>
      <c r="AO29" s="169"/>
      <c r="AP29" s="169"/>
      <c r="AQ29" s="169"/>
      <c r="AR29" s="169"/>
      <c r="AS29" s="169"/>
      <c r="AT29" s="169"/>
      <c r="AU29" s="169"/>
      <c r="AV29" s="169"/>
      <c r="AW29" s="169"/>
      <c r="AX29" s="169"/>
      <c r="AY29" s="169"/>
      <c r="BB29" s="170"/>
      <c r="BC29" s="171"/>
      <c r="BE29" s="169"/>
      <c r="BF29" s="169"/>
      <c r="BG29" s="169"/>
      <c r="BH29" s="172"/>
      <c r="BI29" s="172"/>
      <c r="BJ29" s="172"/>
      <c r="BK29" s="172"/>
      <c r="BL29" s="336"/>
      <c r="BM29" s="336"/>
      <c r="BN29" s="550"/>
      <c r="BO29" s="550"/>
      <c r="BP29" s="550"/>
      <c r="BQ29" s="550"/>
      <c r="BR29" s="550"/>
      <c r="BS29" s="550"/>
      <c r="BT29" s="336"/>
      <c r="BU29" s="329"/>
      <c r="BV29" s="329"/>
      <c r="BW29" s="336"/>
      <c r="BX29" s="336"/>
      <c r="BY29" s="336"/>
      <c r="BZ29" s="336"/>
      <c r="CA29" s="336"/>
      <c r="CD29" s="168"/>
      <c r="CE29" s="168"/>
      <c r="CF29" s="168"/>
      <c r="CG29" s="168"/>
      <c r="CH29" s="168"/>
      <c r="CI29" s="168"/>
      <c r="CJ29" s="168"/>
      <c r="CK29" s="168"/>
      <c r="CL29" s="168"/>
      <c r="CM29" s="168"/>
      <c r="CO29" s="168"/>
      <c r="CP29" s="168"/>
      <c r="CQ29" s="168"/>
      <c r="CT29" s="168"/>
      <c r="CU29" s="168"/>
    </row>
    <row r="30" spans="1:107" s="14" customFormat="1" x14ac:dyDescent="0.3">
      <c r="A30" s="4" t="s">
        <v>500</v>
      </c>
      <c r="B30" t="s">
        <v>111</v>
      </c>
      <c r="C30" t="s">
        <v>120</v>
      </c>
      <c r="D30" s="7" t="s">
        <v>685</v>
      </c>
      <c r="E30" t="s">
        <v>644</v>
      </c>
      <c r="F30" s="16">
        <v>1975</v>
      </c>
      <c r="G30" s="102">
        <v>27533</v>
      </c>
      <c r="H30" s="102">
        <v>27679</v>
      </c>
      <c r="I30" s="5">
        <f t="shared" si="0"/>
        <v>147</v>
      </c>
      <c r="J30" s="357" t="s">
        <v>69</v>
      </c>
      <c r="K30" s="357" t="s">
        <v>69</v>
      </c>
      <c r="L30" s="357" t="s">
        <v>69</v>
      </c>
      <c r="M30" s="357" t="s">
        <v>69</v>
      </c>
      <c r="N30" s="357" t="s">
        <v>848</v>
      </c>
      <c r="O30" s="240" t="s">
        <v>69</v>
      </c>
      <c r="P30" s="240" t="s">
        <v>69</v>
      </c>
      <c r="Q30" s="240" t="s">
        <v>69</v>
      </c>
      <c r="R30" s="240" t="s">
        <v>69</v>
      </c>
      <c r="S30" s="240" t="s">
        <v>69</v>
      </c>
      <c r="T30" s="240" t="s">
        <v>69</v>
      </c>
      <c r="U30" s="240" t="s">
        <v>69</v>
      </c>
      <c r="V30" s="240" t="s">
        <v>69</v>
      </c>
      <c r="W30" s="240" t="s">
        <v>69</v>
      </c>
      <c r="X30" s="240" t="s">
        <v>69</v>
      </c>
      <c r="Y30" s="357" t="s">
        <v>69</v>
      </c>
      <c r="Z30" s="357" t="s">
        <v>848</v>
      </c>
      <c r="AA30" s="357" t="s">
        <v>848</v>
      </c>
      <c r="AB30" s="357" t="s">
        <v>848</v>
      </c>
      <c r="AC30" s="357" t="s">
        <v>848</v>
      </c>
      <c r="AD30" s="357" t="s">
        <v>848</v>
      </c>
      <c r="AE30" s="357" t="s">
        <v>848</v>
      </c>
      <c r="AF30" s="357" t="s">
        <v>848</v>
      </c>
      <c r="AG30" s="357" t="s">
        <v>848</v>
      </c>
      <c r="AH30" s="357" t="s">
        <v>848</v>
      </c>
      <c r="AI30" s="357" t="s">
        <v>848</v>
      </c>
      <c r="AJ30" s="28" t="s">
        <v>69</v>
      </c>
      <c r="AK30" s="28" t="s">
        <v>69</v>
      </c>
      <c r="AL30" s="28" t="s">
        <v>69</v>
      </c>
      <c r="AM30" s="28" t="s">
        <v>69</v>
      </c>
      <c r="AN30" s="28" t="s">
        <v>69</v>
      </c>
      <c r="AO30" s="28" t="s">
        <v>69</v>
      </c>
      <c r="AP30" s="18" t="s">
        <v>69</v>
      </c>
      <c r="AQ30" s="18" t="s">
        <v>69</v>
      </c>
      <c r="AR30" s="18" t="s">
        <v>69</v>
      </c>
      <c r="AS30" s="18" t="s">
        <v>69</v>
      </c>
      <c r="AT30" s="220">
        <f>'S2'!AT27</f>
        <v>27188.31245729902</v>
      </c>
      <c r="AU30" s="28" t="s">
        <v>69</v>
      </c>
      <c r="AV30" s="28" t="s">
        <v>69</v>
      </c>
      <c r="AW30" s="28" t="s">
        <v>69</v>
      </c>
      <c r="AX30" s="28" t="s">
        <v>69</v>
      </c>
      <c r="AY30" s="28" t="s">
        <v>69</v>
      </c>
      <c r="AZ30" s="28" t="s">
        <v>69</v>
      </c>
      <c r="BA30" s="28" t="s">
        <v>69</v>
      </c>
      <c r="BB30" s="28" t="s">
        <v>69</v>
      </c>
      <c r="BC30" s="28" t="s">
        <v>69</v>
      </c>
      <c r="BD30" s="28" t="s">
        <v>69</v>
      </c>
      <c r="BE30" s="28" t="s">
        <v>69</v>
      </c>
      <c r="BF30" s="28" t="s">
        <v>69</v>
      </c>
      <c r="BG30" s="221">
        <f>'S2'!BD27</f>
        <v>6391</v>
      </c>
      <c r="BH30" s="28" t="s">
        <v>69</v>
      </c>
      <c r="BI30" s="23">
        <f>AT30/BG30</f>
        <v>4.25415622864951</v>
      </c>
      <c r="BJ30" s="28" t="s">
        <v>848</v>
      </c>
      <c r="BK30" s="28" t="s">
        <v>848</v>
      </c>
      <c r="BL30" s="18" t="s">
        <v>69</v>
      </c>
      <c r="BM30" s="18" t="s">
        <v>69</v>
      </c>
      <c r="BN30" s="220">
        <f>'S2'!BL27</f>
        <v>144</v>
      </c>
      <c r="BO30" s="357" t="s">
        <v>69</v>
      </c>
      <c r="BP30" s="357" t="s">
        <v>69</v>
      </c>
      <c r="BQ30" s="357" t="s">
        <v>69</v>
      </c>
      <c r="BR30" s="357" t="s">
        <v>69</v>
      </c>
      <c r="BS30" s="357" t="s">
        <v>69</v>
      </c>
      <c r="BT30" s="357" t="s">
        <v>69</v>
      </c>
      <c r="BU30" s="357" t="s">
        <v>69</v>
      </c>
      <c r="BV30" s="357" t="s">
        <v>69</v>
      </c>
      <c r="BW30" s="357" t="s">
        <v>69</v>
      </c>
      <c r="BX30" s="357" t="s">
        <v>69</v>
      </c>
      <c r="BY30" s="357" t="s">
        <v>69</v>
      </c>
      <c r="BZ30" s="357" t="s">
        <v>69</v>
      </c>
      <c r="CA30" s="357" t="s">
        <v>69</v>
      </c>
      <c r="CB30" s="551"/>
      <c r="CC30" s="9" t="s">
        <v>69</v>
      </c>
      <c r="CD30" s="28" t="s">
        <v>69</v>
      </c>
      <c r="CE30" s="28" t="s">
        <v>69</v>
      </c>
      <c r="CF30" s="28" t="s">
        <v>69</v>
      </c>
      <c r="CG30" s="28" t="s">
        <v>69</v>
      </c>
      <c r="CH30" s="220">
        <f>CX30</f>
        <v>395</v>
      </c>
      <c r="CI30" s="28" t="s">
        <v>69</v>
      </c>
      <c r="CJ30" s="28" t="s">
        <v>69</v>
      </c>
      <c r="CK30" s="28" t="s">
        <v>69</v>
      </c>
      <c r="CL30" s="28" t="s">
        <v>69</v>
      </c>
      <c r="CM30" s="28" t="s">
        <v>69</v>
      </c>
      <c r="CN30" s="551"/>
      <c r="CO30" s="20" t="s">
        <v>69</v>
      </c>
      <c r="CP30" s="20" t="s">
        <v>69</v>
      </c>
      <c r="CQ30" s="20" t="s">
        <v>69</v>
      </c>
      <c r="CR30" s="551"/>
      <c r="CS30" s="20" t="s">
        <v>69</v>
      </c>
      <c r="CT30" s="20" t="s">
        <v>69</v>
      </c>
      <c r="CU30" s="20" t="s">
        <v>69</v>
      </c>
      <c r="CV30" s="260">
        <f>'S2'!CL27</f>
        <v>25</v>
      </c>
      <c r="CW30" s="139"/>
      <c r="CX30" s="260">
        <f>'S2'!CM27</f>
        <v>395</v>
      </c>
      <c r="CY30" s="139"/>
      <c r="CZ30" s="139"/>
      <c r="DA30" s="139"/>
      <c r="DB30" s="139"/>
      <c r="DC30" s="139"/>
    </row>
    <row r="31" spans="1:107" s="14" customFormat="1" x14ac:dyDescent="0.3">
      <c r="A31" s="4" t="s">
        <v>482</v>
      </c>
      <c r="B31" t="s">
        <v>111</v>
      </c>
      <c r="C31" t="s">
        <v>120</v>
      </c>
      <c r="D31" s="7" t="s">
        <v>685</v>
      </c>
      <c r="E31" t="s">
        <v>689</v>
      </c>
      <c r="F31" s="16">
        <v>1976</v>
      </c>
      <c r="G31" s="102">
        <v>27942</v>
      </c>
      <c r="H31" s="102">
        <v>28050</v>
      </c>
      <c r="I31" s="5">
        <f t="shared" si="0"/>
        <v>109</v>
      </c>
      <c r="J31" s="357" t="s">
        <v>69</v>
      </c>
      <c r="K31" s="357" t="s">
        <v>69</v>
      </c>
      <c r="L31" s="357" t="s">
        <v>69</v>
      </c>
      <c r="M31" s="357" t="s">
        <v>69</v>
      </c>
      <c r="N31" s="357" t="s">
        <v>848</v>
      </c>
      <c r="O31" s="240" t="s">
        <v>69</v>
      </c>
      <c r="P31" s="238">
        <v>957</v>
      </c>
      <c r="Q31" s="310" t="s">
        <v>69</v>
      </c>
      <c r="R31" s="310" t="s">
        <v>69</v>
      </c>
      <c r="S31" s="310" t="s">
        <v>69</v>
      </c>
      <c r="T31" s="310" t="s">
        <v>69</v>
      </c>
      <c r="U31" s="310" t="s">
        <v>69</v>
      </c>
      <c r="V31" s="310" t="s">
        <v>69</v>
      </c>
      <c r="W31" s="310" t="s">
        <v>69</v>
      </c>
      <c r="X31" s="310" t="s">
        <v>69</v>
      </c>
      <c r="Y31" s="357" t="s">
        <v>69</v>
      </c>
      <c r="Z31" s="357" t="s">
        <v>848</v>
      </c>
      <c r="AA31" s="357" t="s">
        <v>848</v>
      </c>
      <c r="AB31" s="357" t="s">
        <v>848</v>
      </c>
      <c r="AC31" s="357" t="s">
        <v>848</v>
      </c>
      <c r="AD31" s="357" t="s">
        <v>848</v>
      </c>
      <c r="AE31" s="357" t="s">
        <v>848</v>
      </c>
      <c r="AF31" s="357" t="s">
        <v>848</v>
      </c>
      <c r="AG31" s="357" t="s">
        <v>848</v>
      </c>
      <c r="AH31" s="357" t="s">
        <v>848</v>
      </c>
      <c r="AI31" s="357" t="s">
        <v>848</v>
      </c>
      <c r="AJ31" s="28" t="s">
        <v>69</v>
      </c>
      <c r="AK31" s="28" t="s">
        <v>69</v>
      </c>
      <c r="AL31" s="28" t="s">
        <v>69</v>
      </c>
      <c r="AM31" s="28" t="s">
        <v>69</v>
      </c>
      <c r="AN31" s="28" t="s">
        <v>69</v>
      </c>
      <c r="AO31" s="28" t="s">
        <v>69</v>
      </c>
      <c r="AP31" s="18" t="s">
        <v>69</v>
      </c>
      <c r="AQ31" s="18" t="s">
        <v>69</v>
      </c>
      <c r="AR31" s="18" t="s">
        <v>69</v>
      </c>
      <c r="AS31" s="18" t="s">
        <v>69</v>
      </c>
      <c r="AT31" s="28">
        <f>AU31</f>
        <v>12554</v>
      </c>
      <c r="AU31" s="28">
        <v>12554</v>
      </c>
      <c r="AV31" s="28" t="s">
        <v>69</v>
      </c>
      <c r="AW31" s="28" t="s">
        <v>69</v>
      </c>
      <c r="AX31" s="28" t="s">
        <v>69</v>
      </c>
      <c r="AY31" s="28" t="s">
        <v>69</v>
      </c>
      <c r="AZ31" s="28" t="s">
        <v>69</v>
      </c>
      <c r="BA31" s="28" t="s">
        <v>69</v>
      </c>
      <c r="BB31" s="28" t="s">
        <v>69</v>
      </c>
      <c r="BC31" s="28" t="s">
        <v>69</v>
      </c>
      <c r="BD31" s="28" t="s">
        <v>69</v>
      </c>
      <c r="BE31" s="28" t="s">
        <v>69</v>
      </c>
      <c r="BF31" s="28" t="s">
        <v>69</v>
      </c>
      <c r="BG31" s="9">
        <f>BH31</f>
        <v>3577</v>
      </c>
      <c r="BH31" s="28">
        <v>3577</v>
      </c>
      <c r="BI31" s="10">
        <f>AU31/BH31</f>
        <v>3.5096449538719598</v>
      </c>
      <c r="BJ31" s="28" t="s">
        <v>848</v>
      </c>
      <c r="BK31" s="28" t="s">
        <v>848</v>
      </c>
      <c r="BL31" s="18" t="s">
        <v>69</v>
      </c>
      <c r="BM31" s="18" t="s">
        <v>69</v>
      </c>
      <c r="BN31" s="28">
        <v>170</v>
      </c>
      <c r="BO31" s="357" t="s">
        <v>69</v>
      </c>
      <c r="BP31" s="357" t="s">
        <v>69</v>
      </c>
      <c r="BQ31" s="357" t="s">
        <v>69</v>
      </c>
      <c r="BR31" s="357" t="s">
        <v>69</v>
      </c>
      <c r="BS31" s="357" t="s">
        <v>69</v>
      </c>
      <c r="BT31" s="357" t="s">
        <v>69</v>
      </c>
      <c r="BU31" s="357" t="s">
        <v>69</v>
      </c>
      <c r="BV31" s="357" t="s">
        <v>69</v>
      </c>
      <c r="BW31" s="357" t="s">
        <v>69</v>
      </c>
      <c r="BX31" s="357" t="s">
        <v>69</v>
      </c>
      <c r="BY31" s="357" t="s">
        <v>69</v>
      </c>
      <c r="BZ31" s="357" t="s">
        <v>69</v>
      </c>
      <c r="CA31" s="357" t="s">
        <v>69</v>
      </c>
      <c r="CB31" s="551"/>
      <c r="CC31" s="9" t="s">
        <v>69</v>
      </c>
      <c r="CD31" s="28" t="s">
        <v>69</v>
      </c>
      <c r="CE31" s="28" t="s">
        <v>69</v>
      </c>
      <c r="CF31" s="28" t="s">
        <v>69</v>
      </c>
      <c r="CG31" s="28" t="s">
        <v>69</v>
      </c>
      <c r="CH31" s="28">
        <v>512</v>
      </c>
      <c r="CI31" s="28" t="s">
        <v>69</v>
      </c>
      <c r="CJ31" s="28" t="s">
        <v>69</v>
      </c>
      <c r="CK31" s="28" t="s">
        <v>69</v>
      </c>
      <c r="CL31" s="28" t="s">
        <v>69</v>
      </c>
      <c r="CM31" s="28" t="s">
        <v>69</v>
      </c>
      <c r="CN31" s="551"/>
      <c r="CO31" s="20" t="s">
        <v>69</v>
      </c>
      <c r="CP31" s="20" t="s">
        <v>69</v>
      </c>
      <c r="CQ31" s="20" t="s">
        <v>69</v>
      </c>
      <c r="CR31" s="551"/>
      <c r="CS31" s="20" t="s">
        <v>69</v>
      </c>
      <c r="CT31" s="20" t="s">
        <v>69</v>
      </c>
      <c r="CU31" s="20" t="s">
        <v>69</v>
      </c>
      <c r="CV31" s="139"/>
      <c r="CW31" s="139"/>
      <c r="CX31" s="139">
        <v>512</v>
      </c>
      <c r="CY31" s="139"/>
      <c r="CZ31" s="139"/>
      <c r="DA31" s="139"/>
      <c r="DB31" s="139"/>
      <c r="DC31" s="139"/>
    </row>
    <row r="32" spans="1:107" s="14" customFormat="1" x14ac:dyDescent="0.3">
      <c r="A32" s="44" t="s">
        <v>69</v>
      </c>
      <c r="B32"/>
      <c r="C32"/>
      <c r="D32" t="s">
        <v>444</v>
      </c>
      <c r="E32"/>
      <c r="F32" s="16">
        <v>1977</v>
      </c>
      <c r="G32" s="1"/>
      <c r="H32" s="1"/>
      <c r="I32" s="5"/>
      <c r="J32" s="5"/>
      <c r="K32" s="5"/>
      <c r="L32" s="5"/>
      <c r="M32" s="5"/>
      <c r="N32" s="5"/>
      <c r="O32" s="223"/>
      <c r="P32" s="223"/>
      <c r="Q32" s="223"/>
      <c r="R32" s="223"/>
      <c r="S32" s="223"/>
      <c r="T32" s="223"/>
      <c r="U32" s="223"/>
      <c r="V32" s="223"/>
      <c r="W32" s="223"/>
      <c r="X32" s="223"/>
      <c r="Y32" s="5"/>
      <c r="Z32" s="5"/>
      <c r="AA32" s="5"/>
      <c r="AB32" s="5"/>
      <c r="AC32" s="5"/>
      <c r="AD32" s="5"/>
      <c r="AE32" s="5"/>
      <c r="AF32" s="5"/>
      <c r="AG32" s="5"/>
      <c r="AH32" s="5"/>
      <c r="AI32" s="5"/>
      <c r="AJ32" s="20"/>
      <c r="AK32" s="20"/>
      <c r="AL32" s="20"/>
      <c r="AM32" s="20"/>
      <c r="AN32" s="20"/>
      <c r="AO32" s="20"/>
      <c r="AP32" s="18"/>
      <c r="AQ32" s="18"/>
      <c r="AR32" s="18"/>
      <c r="AS32" s="18"/>
      <c r="AT32" s="85"/>
      <c r="AV32" s="28"/>
      <c r="AW32" s="28"/>
      <c r="AX32" s="28"/>
      <c r="AY32" s="28"/>
      <c r="AZ32" s="28"/>
      <c r="BA32" s="28"/>
      <c r="BB32" s="28"/>
      <c r="BC32" s="28"/>
      <c r="BD32" s="28"/>
      <c r="BE32" s="28"/>
      <c r="BF32" s="28"/>
      <c r="BG32" s="8"/>
      <c r="BH32" s="28"/>
      <c r="BI32" s="10"/>
      <c r="BJ32" s="8"/>
      <c r="BL32" s="28"/>
      <c r="BM32" s="21"/>
      <c r="BN32" s="96"/>
      <c r="BO32" s="27"/>
      <c r="BP32" s="27"/>
      <c r="BQ32" s="27"/>
      <c r="BR32" s="27"/>
      <c r="BS32" s="27"/>
      <c r="BT32" s="27"/>
      <c r="BU32" s="27"/>
      <c r="BV32" s="27"/>
      <c r="BW32" s="27"/>
      <c r="BX32" s="27"/>
      <c r="BY32" s="27"/>
      <c r="BZ32" s="27"/>
      <c r="CA32" s="27"/>
      <c r="CB32" s="9"/>
      <c r="CC32" s="9"/>
      <c r="CD32" s="28"/>
      <c r="CE32" s="28"/>
      <c r="CF32" s="28"/>
      <c r="CG32" s="28"/>
      <c r="CH32" s="28"/>
      <c r="CI32" s="9"/>
      <c r="CJ32" s="9"/>
      <c r="CK32" s="9"/>
      <c r="CL32" s="28"/>
      <c r="CM32" s="28"/>
      <c r="CO32" s="20"/>
      <c r="CP32" s="20"/>
      <c r="CQ32" s="20"/>
      <c r="CT32" s="20"/>
      <c r="CU32" s="20"/>
      <c r="CV32" s="139"/>
      <c r="CW32" s="139"/>
      <c r="CX32" s="139"/>
      <c r="CY32" s="139"/>
      <c r="CZ32" s="139"/>
      <c r="DA32" s="139"/>
      <c r="DB32" s="139"/>
      <c r="DC32" s="139"/>
    </row>
    <row r="33" spans="1:107" s="14" customFormat="1" x14ac:dyDescent="0.3">
      <c r="A33" s="44" t="s">
        <v>69</v>
      </c>
      <c r="B33"/>
      <c r="C33"/>
      <c r="D33" t="s">
        <v>444</v>
      </c>
      <c r="E33"/>
      <c r="F33" s="16">
        <v>1978</v>
      </c>
      <c r="G33" s="1"/>
      <c r="H33" s="1"/>
      <c r="I33" s="5"/>
      <c r="J33" s="5"/>
      <c r="K33" s="5"/>
      <c r="L33" s="5"/>
      <c r="M33" s="5"/>
      <c r="N33" s="5"/>
      <c r="O33" s="223"/>
      <c r="P33" s="223"/>
      <c r="Q33" s="223"/>
      <c r="R33" s="223"/>
      <c r="S33" s="223"/>
      <c r="T33" s="223"/>
      <c r="U33" s="223"/>
      <c r="V33" s="223"/>
      <c r="W33" s="223"/>
      <c r="X33" s="223"/>
      <c r="Y33" s="5"/>
      <c r="Z33" s="5"/>
      <c r="AA33" s="5"/>
      <c r="AB33" s="5"/>
      <c r="AC33" s="5"/>
      <c r="AD33" s="5"/>
      <c r="AE33" s="5"/>
      <c r="AF33" s="5"/>
      <c r="AG33" s="5"/>
      <c r="AH33" s="5"/>
      <c r="AI33" s="5"/>
      <c r="AJ33" s="20"/>
      <c r="AK33" s="20"/>
      <c r="AL33" s="20"/>
      <c r="AM33" s="20"/>
      <c r="AN33" s="20"/>
      <c r="AO33" s="20"/>
      <c r="AP33" s="18"/>
      <c r="AQ33" s="18"/>
      <c r="AR33" s="18"/>
      <c r="AS33" s="18"/>
      <c r="AT33" s="85"/>
      <c r="AV33" s="28"/>
      <c r="AW33" s="28"/>
      <c r="AX33" s="28"/>
      <c r="AY33" s="28"/>
      <c r="AZ33" s="28"/>
      <c r="BA33" s="28"/>
      <c r="BB33" s="28"/>
      <c r="BC33" s="28"/>
      <c r="BD33" s="28"/>
      <c r="BE33" s="28"/>
      <c r="BF33" s="28"/>
      <c r="BG33" s="8"/>
      <c r="BH33" s="28"/>
      <c r="BI33" s="10"/>
      <c r="BJ33" s="8"/>
      <c r="BL33" s="28"/>
      <c r="BM33" s="21"/>
      <c r="BN33" s="96"/>
      <c r="BO33" s="27"/>
      <c r="BP33" s="27"/>
      <c r="BQ33" s="27"/>
      <c r="BR33" s="27"/>
      <c r="BS33" s="27"/>
      <c r="BT33" s="27"/>
      <c r="BU33" s="27"/>
      <c r="BV33" s="27"/>
      <c r="BW33" s="27"/>
      <c r="BX33" s="27"/>
      <c r="BY33" s="27"/>
      <c r="BZ33" s="27"/>
      <c r="CA33" s="27"/>
      <c r="CB33" s="9"/>
      <c r="CC33" s="9"/>
      <c r="CD33" s="28"/>
      <c r="CE33" s="28"/>
      <c r="CF33" s="28"/>
      <c r="CG33" s="28"/>
      <c r="CH33" s="28"/>
      <c r="CI33" s="9"/>
      <c r="CJ33" s="9"/>
      <c r="CK33" s="9"/>
      <c r="CL33" s="28"/>
      <c r="CM33" s="28"/>
      <c r="CO33" s="20"/>
      <c r="CP33" s="20"/>
      <c r="CQ33" s="20"/>
      <c r="CT33" s="20"/>
      <c r="CU33" s="20"/>
      <c r="CV33" s="139"/>
      <c r="CW33" s="139"/>
      <c r="CX33" s="139"/>
      <c r="CY33" s="139"/>
      <c r="CZ33" s="139"/>
      <c r="DA33" s="139"/>
      <c r="DB33" s="139"/>
      <c r="DC33" s="139"/>
    </row>
    <row r="34" spans="1:107" s="14" customFormat="1" x14ac:dyDescent="0.3">
      <c r="A34" s="44" t="s">
        <v>69</v>
      </c>
      <c r="B34"/>
      <c r="C34"/>
      <c r="D34" t="s">
        <v>444</v>
      </c>
      <c r="E34"/>
      <c r="F34" s="82">
        <v>1979</v>
      </c>
      <c r="G34" s="1"/>
      <c r="H34" s="1"/>
      <c r="I34" s="5"/>
      <c r="J34" s="5"/>
      <c r="K34" s="5"/>
      <c r="L34" s="5"/>
      <c r="M34" s="5"/>
      <c r="N34" s="5"/>
      <c r="O34" s="223"/>
      <c r="P34" s="223"/>
      <c r="Q34" s="223"/>
      <c r="R34" s="223"/>
      <c r="S34" s="223"/>
      <c r="T34" s="223"/>
      <c r="U34" s="223"/>
      <c r="V34" s="223"/>
      <c r="W34" s="223"/>
      <c r="X34" s="223"/>
      <c r="Y34" s="5"/>
      <c r="Z34" s="5"/>
      <c r="AA34" s="5"/>
      <c r="AB34" s="5"/>
      <c r="AC34" s="5"/>
      <c r="AD34" s="5"/>
      <c r="AE34" s="5"/>
      <c r="AF34" s="5"/>
      <c r="AG34" s="5"/>
      <c r="AH34" s="5"/>
      <c r="AI34" s="5"/>
      <c r="AJ34" s="20"/>
      <c r="AK34" s="20"/>
      <c r="AL34" s="20"/>
      <c r="AM34" s="20"/>
      <c r="AN34" s="20"/>
      <c r="AO34" s="20"/>
      <c r="AP34" s="18"/>
      <c r="AQ34" s="18"/>
      <c r="AR34" s="18"/>
      <c r="AS34" s="18"/>
      <c r="AT34" s="85"/>
      <c r="AV34" s="28"/>
      <c r="AW34" s="28"/>
      <c r="AX34" s="28"/>
      <c r="AY34" s="28"/>
      <c r="AZ34" s="28"/>
      <c r="BA34" s="28"/>
      <c r="BB34" s="28"/>
      <c r="BC34" s="28"/>
      <c r="BD34" s="28"/>
      <c r="BE34" s="28"/>
      <c r="BF34" s="28"/>
      <c r="BG34" s="8"/>
      <c r="BH34" s="28"/>
      <c r="BI34" s="10"/>
      <c r="BJ34" s="8"/>
      <c r="BL34" s="28"/>
      <c r="BM34" s="21"/>
      <c r="BN34" s="96"/>
      <c r="BO34" s="27"/>
      <c r="BP34" s="27"/>
      <c r="BQ34" s="27"/>
      <c r="BR34" s="27"/>
      <c r="BS34" s="27"/>
      <c r="BT34" s="27"/>
      <c r="BU34" s="27"/>
      <c r="BV34" s="27"/>
      <c r="BW34" s="27"/>
      <c r="BX34" s="27"/>
      <c r="BY34" s="27"/>
      <c r="BZ34" s="27"/>
      <c r="CA34" s="27"/>
      <c r="CB34" s="9"/>
      <c r="CC34" s="9"/>
      <c r="CD34" s="28"/>
      <c r="CE34" s="28"/>
      <c r="CF34" s="28"/>
      <c r="CG34" s="28"/>
      <c r="CH34" s="28"/>
      <c r="CI34" s="9"/>
      <c r="CJ34" s="9"/>
      <c r="CK34" s="9"/>
      <c r="CL34" s="28"/>
      <c r="CM34" s="28"/>
      <c r="CO34" s="20"/>
      <c r="CP34" s="20"/>
      <c r="CQ34" s="20"/>
      <c r="CT34" s="20"/>
      <c r="CU34" s="20"/>
      <c r="CV34" s="139"/>
      <c r="CW34" s="139"/>
      <c r="CX34" s="139"/>
      <c r="CY34" s="139"/>
      <c r="CZ34" s="139"/>
      <c r="DA34" s="139"/>
      <c r="DB34" s="139"/>
      <c r="DC34" s="139"/>
    </row>
    <row r="35" spans="1:107" s="14" customFormat="1" x14ac:dyDescent="0.3">
      <c r="A35" s="44" t="s">
        <v>69</v>
      </c>
      <c r="B35"/>
      <c r="C35"/>
      <c r="D35" t="s">
        <v>444</v>
      </c>
      <c r="E35"/>
      <c r="F35" s="16">
        <v>1980</v>
      </c>
      <c r="G35" s="1"/>
      <c r="H35" s="1"/>
      <c r="I35" s="5"/>
      <c r="J35" s="5"/>
      <c r="K35" s="5"/>
      <c r="L35" s="5"/>
      <c r="M35" s="5"/>
      <c r="N35" s="5"/>
      <c r="O35" s="223"/>
      <c r="P35" s="223"/>
      <c r="Q35" s="223"/>
      <c r="R35" s="223"/>
      <c r="S35" s="223"/>
      <c r="T35" s="223"/>
      <c r="U35" s="223"/>
      <c r="V35" s="223"/>
      <c r="W35" s="223"/>
      <c r="X35" s="223"/>
      <c r="Y35" s="5"/>
      <c r="Z35" s="5"/>
      <c r="AA35" s="5"/>
      <c r="AB35" s="5"/>
      <c r="AC35" s="5"/>
      <c r="AD35" s="5"/>
      <c r="AE35" s="5"/>
      <c r="AF35" s="5"/>
      <c r="AG35" s="5"/>
      <c r="AH35" s="5"/>
      <c r="AI35" s="5"/>
      <c r="AJ35" s="20"/>
      <c r="AK35" s="20"/>
      <c r="AL35" s="20"/>
      <c r="AM35" s="20"/>
      <c r="AN35" s="20"/>
      <c r="AO35" s="20"/>
      <c r="AP35" s="18"/>
      <c r="AQ35" s="18"/>
      <c r="AR35" s="18"/>
      <c r="AS35" s="18"/>
      <c r="AT35" s="85"/>
      <c r="AV35" s="28"/>
      <c r="AW35" s="28"/>
      <c r="AX35" s="28"/>
      <c r="AY35" s="28"/>
      <c r="AZ35" s="28"/>
      <c r="BA35" s="28"/>
      <c r="BB35" s="28"/>
      <c r="BC35" s="28"/>
      <c r="BD35" s="28"/>
      <c r="BE35" s="28"/>
      <c r="BF35" s="28"/>
      <c r="BG35" s="8"/>
      <c r="BH35" s="28"/>
      <c r="BI35" s="10"/>
      <c r="BJ35" s="8"/>
      <c r="BL35" s="28"/>
      <c r="BM35" s="21"/>
      <c r="BN35" s="28"/>
      <c r="BO35" s="27"/>
      <c r="BP35" s="27"/>
      <c r="BQ35" s="27"/>
      <c r="BR35" s="27"/>
      <c r="BS35" s="27"/>
      <c r="BT35" s="27"/>
      <c r="BU35" s="27"/>
      <c r="BV35" s="27"/>
      <c r="BW35" s="27"/>
      <c r="BX35" s="27"/>
      <c r="BY35" s="27"/>
      <c r="BZ35" s="27"/>
      <c r="CA35" s="27"/>
      <c r="CB35" s="9"/>
      <c r="CC35" s="9"/>
      <c r="CD35" s="28"/>
      <c r="CE35" s="28"/>
      <c r="CF35" s="28"/>
      <c r="CG35" s="28"/>
      <c r="CH35" s="28"/>
      <c r="CI35" s="9"/>
      <c r="CJ35" s="9"/>
      <c r="CK35" s="9"/>
      <c r="CL35" s="28"/>
      <c r="CM35" s="28"/>
      <c r="CO35" s="20"/>
      <c r="CP35" s="20"/>
      <c r="CQ35" s="20"/>
      <c r="CT35" s="20"/>
      <c r="CU35" s="20"/>
      <c r="CV35" s="139"/>
      <c r="CW35" s="139"/>
      <c r="CX35" s="139"/>
      <c r="CY35" s="139"/>
      <c r="CZ35" s="139"/>
      <c r="DA35" s="139"/>
      <c r="DB35" s="139"/>
      <c r="DC35" s="139"/>
    </row>
    <row r="36" spans="1:107" s="14" customFormat="1" x14ac:dyDescent="0.3">
      <c r="A36" s="44" t="s">
        <v>69</v>
      </c>
      <c r="B36"/>
      <c r="C36"/>
      <c r="D36" t="s">
        <v>444</v>
      </c>
      <c r="E36"/>
      <c r="F36" s="16">
        <v>1981</v>
      </c>
      <c r="G36" s="1"/>
      <c r="H36" s="1"/>
      <c r="I36" s="5"/>
      <c r="J36" s="5"/>
      <c r="K36" s="5"/>
      <c r="L36" s="5"/>
      <c r="M36" s="5"/>
      <c r="N36" s="5"/>
      <c r="O36" s="223"/>
      <c r="P36" s="223"/>
      <c r="Q36" s="223"/>
      <c r="R36" s="223"/>
      <c r="S36" s="223"/>
      <c r="T36" s="223"/>
      <c r="U36" s="223"/>
      <c r="V36" s="223"/>
      <c r="W36" s="223"/>
      <c r="X36" s="223"/>
      <c r="Y36" s="5"/>
      <c r="Z36" s="5"/>
      <c r="AA36" s="5"/>
      <c r="AB36" s="5"/>
      <c r="AC36" s="5"/>
      <c r="AD36" s="5"/>
      <c r="AE36" s="5"/>
      <c r="AF36" s="5"/>
      <c r="AG36" s="5"/>
      <c r="AH36" s="5"/>
      <c r="AI36" s="5"/>
      <c r="AJ36" s="20"/>
      <c r="AK36" s="20"/>
      <c r="AL36" s="20"/>
      <c r="AM36" s="20"/>
      <c r="AN36" s="20"/>
      <c r="AO36" s="20"/>
      <c r="AP36" s="18"/>
      <c r="AQ36" s="18"/>
      <c r="AR36" s="18"/>
      <c r="AS36" s="18"/>
      <c r="AT36" s="85"/>
      <c r="AV36" s="28"/>
      <c r="AW36" s="28"/>
      <c r="AX36" s="28"/>
      <c r="AY36" s="28"/>
      <c r="AZ36" s="28"/>
      <c r="BA36" s="28"/>
      <c r="BB36" s="28"/>
      <c r="BC36" s="28"/>
      <c r="BD36" s="28"/>
      <c r="BE36" s="28"/>
      <c r="BF36" s="28"/>
      <c r="BG36" s="8"/>
      <c r="BH36" s="28"/>
      <c r="BI36" s="10"/>
      <c r="BJ36" s="8"/>
      <c r="BL36" s="28"/>
      <c r="BM36" s="21"/>
      <c r="BN36" s="28"/>
      <c r="BO36" s="27"/>
      <c r="BP36" s="27"/>
      <c r="BQ36" s="27"/>
      <c r="BR36" s="27"/>
      <c r="BS36" s="27"/>
      <c r="BT36" s="27"/>
      <c r="BU36" s="27"/>
      <c r="BV36" s="27"/>
      <c r="BW36" s="27"/>
      <c r="BX36" s="27"/>
      <c r="BY36" s="27"/>
      <c r="BZ36" s="27"/>
      <c r="CA36" s="27"/>
      <c r="CB36" s="9"/>
      <c r="CC36" s="9"/>
      <c r="CD36" s="28"/>
      <c r="CE36" s="28"/>
      <c r="CF36" s="28"/>
      <c r="CG36" s="28"/>
      <c r="CH36" s="28"/>
      <c r="CI36" s="9"/>
      <c r="CJ36" s="9"/>
      <c r="CK36" s="9"/>
      <c r="CL36" s="28"/>
      <c r="CM36" s="28"/>
      <c r="CO36" s="20"/>
      <c r="CP36" s="20"/>
      <c r="CQ36" s="20"/>
      <c r="CT36" s="20"/>
      <c r="CU36" s="20"/>
      <c r="CV36" s="139"/>
      <c r="CW36" s="139"/>
      <c r="CX36" s="139"/>
      <c r="CY36" s="139"/>
      <c r="CZ36" s="139"/>
      <c r="DA36" s="139"/>
      <c r="DB36" s="139"/>
      <c r="DC36" s="139"/>
    </row>
    <row r="37" spans="1:107" s="51" customFormat="1" x14ac:dyDescent="0.3">
      <c r="A37" s="57" t="s">
        <v>706</v>
      </c>
      <c r="B37" s="48"/>
      <c r="C37" s="48"/>
      <c r="D37" s="49"/>
      <c r="E37" s="49"/>
      <c r="F37" s="50"/>
      <c r="I37" s="58"/>
      <c r="J37" s="58"/>
      <c r="K37" s="58"/>
      <c r="L37" s="58"/>
      <c r="M37" s="58"/>
      <c r="N37" s="58"/>
      <c r="O37" s="58"/>
      <c r="P37" s="58"/>
      <c r="Q37" s="58"/>
      <c r="R37" s="58"/>
      <c r="S37" s="58"/>
      <c r="T37" s="58"/>
      <c r="U37" s="58"/>
      <c r="V37" s="58"/>
      <c r="W37" s="58"/>
      <c r="X37" s="58"/>
      <c r="Y37" s="58"/>
      <c r="Z37" s="58"/>
      <c r="AA37" s="58"/>
      <c r="AB37" s="58"/>
      <c r="AC37" s="58"/>
      <c r="AD37" s="58"/>
      <c r="AE37" s="58"/>
      <c r="AF37" s="58"/>
      <c r="AG37" s="58"/>
      <c r="AH37" s="58"/>
      <c r="AI37" s="58"/>
      <c r="AJ37" s="52"/>
      <c r="AK37" s="52"/>
      <c r="AL37" s="52"/>
      <c r="AM37" s="52"/>
      <c r="AN37" s="52"/>
      <c r="AO37" s="52"/>
      <c r="AP37" s="53"/>
      <c r="AQ37" s="53"/>
      <c r="AR37" s="53"/>
      <c r="AS37" s="53"/>
      <c r="AT37" s="53"/>
      <c r="AU37" s="53"/>
      <c r="AV37" s="53"/>
      <c r="AW37" s="53"/>
      <c r="AX37" s="53"/>
      <c r="AY37" s="53"/>
      <c r="AZ37" s="53"/>
      <c r="BA37" s="53"/>
      <c r="BB37" s="53"/>
      <c r="BC37" s="53"/>
      <c r="BD37" s="53"/>
      <c r="BE37" s="53"/>
      <c r="BF37" s="53"/>
      <c r="BI37" s="54"/>
      <c r="BJ37" s="55"/>
      <c r="BL37" s="53"/>
      <c r="BM37" s="53"/>
      <c r="BN37" s="53"/>
      <c r="BO37" s="56"/>
      <c r="BP37" s="56"/>
      <c r="BQ37" s="56"/>
      <c r="BR37" s="56"/>
      <c r="BS37" s="56"/>
      <c r="BT37" s="55"/>
      <c r="BU37" s="55"/>
      <c r="BV37" s="55"/>
      <c r="BW37" s="55"/>
      <c r="BX37" s="55"/>
      <c r="BY37" s="55"/>
      <c r="BZ37" s="56"/>
      <c r="CA37" s="56"/>
      <c r="CB37" s="53"/>
      <c r="CC37" s="56"/>
      <c r="CD37" s="56"/>
      <c r="CE37" s="56"/>
      <c r="CF37" s="56"/>
      <c r="CG37" s="56"/>
      <c r="CH37" s="53"/>
      <c r="CI37" s="55"/>
      <c r="CL37" s="52"/>
      <c r="CM37" s="52"/>
      <c r="CO37" s="52"/>
      <c r="CP37" s="52"/>
      <c r="CQ37" s="52"/>
      <c r="CT37" s="52"/>
      <c r="CU37" s="52"/>
      <c r="CV37" s="164"/>
      <c r="CW37" s="164"/>
      <c r="CX37" s="164"/>
      <c r="CY37" s="164"/>
      <c r="CZ37" s="164"/>
      <c r="DA37" s="164"/>
      <c r="DB37" s="164"/>
      <c r="DC37" s="164"/>
    </row>
    <row r="38" spans="1:107" s="14" customFormat="1" x14ac:dyDescent="0.3">
      <c r="A38" s="44" t="s">
        <v>69</v>
      </c>
      <c r="B38"/>
      <c r="C38"/>
      <c r="D38" s="7" t="s">
        <v>444</v>
      </c>
      <c r="E38"/>
      <c r="F38" s="16">
        <v>1982</v>
      </c>
      <c r="G38" s="1"/>
      <c r="H38" s="1"/>
      <c r="I38" s="5"/>
      <c r="J38" s="5"/>
      <c r="K38" s="5"/>
      <c r="L38" s="5"/>
      <c r="M38" s="5"/>
      <c r="N38" s="5"/>
      <c r="O38" s="223"/>
      <c r="P38" s="223"/>
      <c r="Q38" s="223"/>
      <c r="R38" s="223"/>
      <c r="S38" s="223"/>
      <c r="T38" s="223"/>
      <c r="U38" s="223"/>
      <c r="V38" s="223"/>
      <c r="W38" s="223"/>
      <c r="X38" s="223"/>
      <c r="Y38" s="5"/>
      <c r="Z38" s="5"/>
      <c r="AA38" s="5"/>
      <c r="AB38" s="5"/>
      <c r="AC38" s="5"/>
      <c r="AD38" s="5"/>
      <c r="AE38" s="5"/>
      <c r="AF38" s="5"/>
      <c r="AG38" s="5"/>
      <c r="AH38" s="5"/>
      <c r="AI38" s="5"/>
      <c r="AJ38" s="6"/>
      <c r="AK38" s="20"/>
      <c r="AL38" s="20"/>
      <c r="AM38" s="20"/>
      <c r="AN38" s="20"/>
      <c r="AO38" s="20"/>
      <c r="AP38" s="18"/>
      <c r="AQ38" s="18"/>
      <c r="AR38" s="18"/>
      <c r="AS38" s="18"/>
      <c r="AT38" s="18"/>
      <c r="AU38" s="6"/>
      <c r="AV38" s="28"/>
      <c r="AW38" s="28"/>
      <c r="AX38" s="28"/>
      <c r="AY38" s="28"/>
      <c r="AZ38" s="28"/>
      <c r="BA38" s="28"/>
      <c r="BB38" s="28"/>
      <c r="BC38" s="28"/>
      <c r="BD38" s="28"/>
      <c r="BE38" s="28"/>
      <c r="BF38" s="28"/>
      <c r="BG38" s="8"/>
      <c r="BI38" s="25"/>
      <c r="BJ38" s="8"/>
      <c r="BK38" s="26"/>
      <c r="BL38" s="28"/>
      <c r="BM38" s="21"/>
      <c r="BN38" s="9"/>
      <c r="BO38" s="27"/>
      <c r="BP38" s="27"/>
      <c r="BQ38" s="27"/>
      <c r="BR38" s="27"/>
      <c r="BS38" s="27"/>
      <c r="BT38" s="28"/>
      <c r="BU38" s="63"/>
      <c r="BV38" s="63"/>
      <c r="BW38" s="63"/>
      <c r="BX38" s="63"/>
      <c r="BY38" s="63"/>
      <c r="BZ38" s="63"/>
      <c r="CA38" s="63"/>
      <c r="CB38" s="9"/>
      <c r="CC38" s="27"/>
      <c r="CD38" s="27"/>
      <c r="CE38" s="27"/>
      <c r="CF38" s="27"/>
      <c r="CG38" s="27"/>
      <c r="CH38" s="28"/>
      <c r="CI38" s="28"/>
      <c r="CL38" s="20"/>
      <c r="CM38" s="20"/>
      <c r="CO38" s="20"/>
      <c r="CP38" s="20"/>
      <c r="CQ38" s="20"/>
      <c r="CT38" s="20"/>
      <c r="CU38" s="20"/>
      <c r="CV38" s="139"/>
      <c r="CW38" s="139"/>
      <c r="CX38" s="139"/>
      <c r="CY38" s="139"/>
      <c r="CZ38" s="139"/>
      <c r="DA38" s="139"/>
      <c r="DB38" s="139"/>
      <c r="DC38" s="139"/>
    </row>
    <row r="39" spans="1:107" s="14" customFormat="1" x14ac:dyDescent="0.3">
      <c r="A39" s="44" t="s">
        <v>69</v>
      </c>
      <c r="B39"/>
      <c r="C39"/>
      <c r="D39" s="7" t="s">
        <v>444</v>
      </c>
      <c r="E39" s="7"/>
      <c r="F39" s="16">
        <v>1983</v>
      </c>
      <c r="G39" s="1"/>
      <c r="H39" s="1"/>
      <c r="I39" s="5"/>
      <c r="J39" s="5"/>
      <c r="K39" s="5"/>
      <c r="L39" s="5"/>
      <c r="M39" s="5"/>
      <c r="N39" s="5"/>
      <c r="O39" s="223"/>
      <c r="P39" s="223"/>
      <c r="Q39" s="223"/>
      <c r="R39" s="223"/>
      <c r="S39" s="223"/>
      <c r="T39" s="223"/>
      <c r="U39" s="223"/>
      <c r="V39" s="223"/>
      <c r="W39" s="223"/>
      <c r="X39" s="223"/>
      <c r="Y39" s="5"/>
      <c r="Z39" s="5"/>
      <c r="AA39" s="5"/>
      <c r="AB39" s="5"/>
      <c r="AC39" s="5"/>
      <c r="AD39" s="5"/>
      <c r="AE39" s="5"/>
      <c r="AF39" s="5"/>
      <c r="AG39" s="5"/>
      <c r="AH39" s="5"/>
      <c r="AI39" s="5"/>
      <c r="AJ39" s="20"/>
      <c r="AK39" s="20"/>
      <c r="AL39" s="20"/>
      <c r="AM39" s="20"/>
      <c r="AN39" s="20"/>
      <c r="AO39" s="20"/>
      <c r="AP39" s="20"/>
      <c r="AQ39" s="20"/>
      <c r="AR39" s="20"/>
      <c r="AS39" s="20"/>
      <c r="AT39" s="18"/>
      <c r="AU39" s="28"/>
      <c r="AV39" s="28"/>
      <c r="AW39" s="28"/>
      <c r="AX39" s="28"/>
      <c r="AY39" s="28"/>
      <c r="AZ39" s="28"/>
      <c r="BA39" s="28"/>
      <c r="BB39" s="28"/>
      <c r="BC39" s="28"/>
      <c r="BD39" s="28"/>
      <c r="BE39" s="28"/>
      <c r="BF39" s="28"/>
      <c r="BG39" s="6"/>
      <c r="BH39" s="28"/>
      <c r="BI39" s="25"/>
      <c r="BJ39" s="8"/>
      <c r="BK39" s="26"/>
      <c r="BL39" s="8"/>
      <c r="BM39" s="21"/>
      <c r="BN39" s="28"/>
      <c r="BO39" s="27"/>
      <c r="BP39" s="27"/>
      <c r="BQ39" s="27"/>
      <c r="BR39" s="27"/>
      <c r="BS39" s="27"/>
      <c r="BT39" s="28"/>
      <c r="BU39" s="63"/>
      <c r="BV39" s="63"/>
      <c r="BW39" s="63"/>
      <c r="BX39" s="63"/>
      <c r="BY39" s="63"/>
      <c r="BZ39" s="27"/>
      <c r="CA39" s="27"/>
      <c r="CB39" s="9"/>
      <c r="CC39" s="27"/>
      <c r="CD39" s="27"/>
      <c r="CE39" s="27"/>
      <c r="CF39" s="27"/>
      <c r="CG39" s="27"/>
      <c r="CH39" s="28"/>
      <c r="CI39" s="28"/>
      <c r="CL39" s="20"/>
      <c r="CM39" s="20"/>
      <c r="CO39" s="20"/>
      <c r="CP39" s="20"/>
      <c r="CQ39" s="20"/>
      <c r="CT39" s="20"/>
      <c r="CU39" s="20"/>
      <c r="CV39" s="139"/>
      <c r="CW39" s="139"/>
      <c r="CX39" s="139"/>
      <c r="CY39" s="139"/>
      <c r="CZ39" s="139"/>
      <c r="DA39" s="139"/>
      <c r="DB39" s="139"/>
      <c r="DC39" s="139"/>
    </row>
    <row r="40" spans="1:107" s="14" customFormat="1" x14ac:dyDescent="0.3">
      <c r="A40" s="44" t="s">
        <v>69</v>
      </c>
      <c r="B40"/>
      <c r="C40"/>
      <c r="D40" s="7" t="s">
        <v>444</v>
      </c>
      <c r="E40" s="7"/>
      <c r="F40" s="16">
        <v>1984</v>
      </c>
      <c r="G40" s="1"/>
      <c r="H40" s="1"/>
      <c r="I40" s="5"/>
      <c r="J40" s="5"/>
      <c r="K40" s="5"/>
      <c r="L40" s="5"/>
      <c r="M40" s="5"/>
      <c r="N40" s="5"/>
      <c r="O40" s="223"/>
      <c r="P40" s="223"/>
      <c r="Q40" s="223"/>
      <c r="R40" s="223"/>
      <c r="S40" s="223"/>
      <c r="T40" s="223"/>
      <c r="U40" s="223"/>
      <c r="V40" s="223"/>
      <c r="W40" s="223"/>
      <c r="X40" s="223"/>
      <c r="Y40" s="5"/>
      <c r="Z40" s="5"/>
      <c r="AA40" s="5"/>
      <c r="AB40" s="5"/>
      <c r="AC40" s="5"/>
      <c r="AD40" s="5"/>
      <c r="AE40" s="5"/>
      <c r="AF40" s="5"/>
      <c r="AG40" s="5"/>
      <c r="AH40" s="5"/>
      <c r="AI40" s="5"/>
      <c r="AJ40" s="20"/>
      <c r="AK40" s="20"/>
      <c r="AL40" s="20"/>
      <c r="AM40" s="20"/>
      <c r="AN40" s="20"/>
      <c r="AO40" s="20"/>
      <c r="AP40" s="20"/>
      <c r="AQ40" s="20"/>
      <c r="AR40" s="20"/>
      <c r="AS40" s="20"/>
      <c r="AT40" s="18"/>
      <c r="AU40" s="28"/>
      <c r="AV40" s="28"/>
      <c r="AW40" s="28"/>
      <c r="AX40" s="28"/>
      <c r="AY40" s="28"/>
      <c r="AZ40" s="28"/>
      <c r="BA40" s="28"/>
      <c r="BB40" s="28"/>
      <c r="BC40" s="28"/>
      <c r="BD40" s="28"/>
      <c r="BE40" s="28"/>
      <c r="BF40" s="28"/>
      <c r="BG40" s="6"/>
      <c r="BH40" s="28"/>
      <c r="BI40" s="25"/>
      <c r="BJ40" s="8"/>
      <c r="BK40" s="26"/>
      <c r="BL40" s="8"/>
      <c r="BM40" s="21"/>
      <c r="BN40" s="28"/>
      <c r="BO40" s="27"/>
      <c r="BP40" s="27"/>
      <c r="BQ40" s="27"/>
      <c r="BR40" s="27"/>
      <c r="BS40" s="27"/>
      <c r="BT40" s="28"/>
      <c r="BU40" s="63"/>
      <c r="BV40" s="63"/>
      <c r="BW40" s="63"/>
      <c r="BX40" s="63"/>
      <c r="BY40" s="63"/>
      <c r="BZ40" s="27"/>
      <c r="CA40" s="27"/>
      <c r="CB40" s="9"/>
      <c r="CC40" s="27"/>
      <c r="CD40" s="27"/>
      <c r="CE40" s="27"/>
      <c r="CF40" s="27"/>
      <c r="CG40" s="27"/>
      <c r="CH40" s="28"/>
      <c r="CI40" s="28"/>
      <c r="CL40" s="20"/>
      <c r="CM40" s="20"/>
      <c r="CO40" s="20"/>
      <c r="CP40" s="20"/>
      <c r="CQ40" s="20"/>
      <c r="CT40" s="20"/>
      <c r="CU40" s="20"/>
      <c r="CV40" s="139"/>
      <c r="CW40" s="139"/>
      <c r="CX40" s="139"/>
      <c r="CY40" s="139"/>
      <c r="CZ40" s="139"/>
      <c r="DA40" s="139"/>
      <c r="DB40" s="139"/>
      <c r="DC40" s="139"/>
    </row>
    <row r="41" spans="1:107" s="14" customFormat="1" x14ac:dyDescent="0.3">
      <c r="A41" s="44" t="s">
        <v>69</v>
      </c>
      <c r="B41"/>
      <c r="C41"/>
      <c r="D41" s="7" t="s">
        <v>444</v>
      </c>
      <c r="E41" s="7"/>
      <c r="F41" s="16">
        <v>1985</v>
      </c>
      <c r="G41" s="1"/>
      <c r="H41" s="1"/>
      <c r="I41" s="5"/>
      <c r="J41" s="5"/>
      <c r="K41" s="5"/>
      <c r="L41" s="5"/>
      <c r="M41" s="5"/>
      <c r="N41" s="5"/>
      <c r="O41" s="223"/>
      <c r="P41" s="223"/>
      <c r="Q41" s="223"/>
      <c r="R41" s="223"/>
      <c r="S41" s="223"/>
      <c r="T41" s="223"/>
      <c r="U41" s="223"/>
      <c r="V41" s="223"/>
      <c r="W41" s="223"/>
      <c r="X41" s="223"/>
      <c r="Y41" s="5"/>
      <c r="Z41" s="5"/>
      <c r="AA41" s="5"/>
      <c r="AB41" s="5"/>
      <c r="AC41" s="5"/>
      <c r="AD41" s="5"/>
      <c r="AE41" s="5"/>
      <c r="AF41" s="5"/>
      <c r="AG41" s="5"/>
      <c r="AH41" s="5"/>
      <c r="AI41" s="5"/>
      <c r="AJ41" s="6"/>
      <c r="AK41" s="20"/>
      <c r="AL41" s="18"/>
      <c r="AM41" s="18"/>
      <c r="AN41" s="18"/>
      <c r="AO41" s="18"/>
      <c r="AP41" s="18"/>
      <c r="AQ41" s="18"/>
      <c r="AR41" s="18"/>
      <c r="AS41" s="18"/>
      <c r="AT41" s="18"/>
      <c r="AU41" s="28"/>
      <c r="AV41" s="28"/>
      <c r="AW41" s="28"/>
      <c r="AX41" s="28"/>
      <c r="AY41" s="28"/>
      <c r="AZ41" s="28"/>
      <c r="BA41" s="28"/>
      <c r="BB41" s="28"/>
      <c r="BC41" s="28"/>
      <c r="BD41" s="28"/>
      <c r="BE41" s="28"/>
      <c r="BF41" s="28"/>
      <c r="BG41" s="6"/>
      <c r="BH41" s="28"/>
      <c r="BI41" s="25"/>
      <c r="BJ41" s="8"/>
      <c r="BK41" s="26"/>
      <c r="BL41" s="8"/>
      <c r="BM41" s="21"/>
      <c r="BN41" s="28"/>
      <c r="BO41" s="27"/>
      <c r="BP41" s="27"/>
      <c r="BQ41" s="27"/>
      <c r="BR41" s="27"/>
      <c r="BS41" s="27"/>
      <c r="BT41" s="28"/>
      <c r="BU41" s="63"/>
      <c r="BV41" s="63"/>
      <c r="BW41" s="63"/>
      <c r="BX41" s="63"/>
      <c r="BY41" s="63"/>
      <c r="BZ41" s="27"/>
      <c r="CA41" s="27"/>
      <c r="CB41" s="62"/>
      <c r="CC41" s="27"/>
      <c r="CD41" s="27"/>
      <c r="CE41" s="27"/>
      <c r="CF41" s="27"/>
      <c r="CG41" s="27"/>
      <c r="CH41" s="28"/>
      <c r="CI41" s="28"/>
      <c r="CL41" s="20"/>
      <c r="CM41" s="20"/>
      <c r="CO41" s="20"/>
      <c r="CP41" s="20"/>
      <c r="CQ41" s="20"/>
      <c r="CT41" s="20"/>
      <c r="CU41" s="20"/>
      <c r="CV41" s="139"/>
      <c r="CW41" s="139"/>
      <c r="CX41" s="139"/>
      <c r="CY41" s="139"/>
      <c r="CZ41" s="139"/>
      <c r="DA41" s="139"/>
      <c r="DB41" s="139"/>
      <c r="DC41" s="139"/>
    </row>
    <row r="42" spans="1:107" s="51" customFormat="1" x14ac:dyDescent="0.3">
      <c r="A42" s="57" t="s">
        <v>701</v>
      </c>
      <c r="B42" s="48"/>
      <c r="C42" s="48"/>
      <c r="D42" s="49"/>
      <c r="E42" s="49"/>
      <c r="F42" s="50"/>
      <c r="I42" s="58"/>
      <c r="J42" s="58"/>
      <c r="K42" s="58"/>
      <c r="L42" s="58"/>
      <c r="M42" s="58"/>
      <c r="N42" s="58"/>
      <c r="O42" s="58"/>
      <c r="P42" s="58"/>
      <c r="Q42" s="58"/>
      <c r="R42" s="58"/>
      <c r="S42" s="58"/>
      <c r="T42" s="58"/>
      <c r="U42" s="58"/>
      <c r="V42" s="58"/>
      <c r="W42" s="58"/>
      <c r="X42" s="58"/>
      <c r="Y42" s="58"/>
      <c r="Z42" s="58"/>
      <c r="AA42" s="58"/>
      <c r="AB42" s="58"/>
      <c r="AC42" s="58"/>
      <c r="AD42" s="58"/>
      <c r="AE42" s="58"/>
      <c r="AF42" s="58"/>
      <c r="AG42" s="58"/>
      <c r="AH42" s="58"/>
      <c r="AI42" s="58"/>
      <c r="AJ42" s="52"/>
      <c r="AK42" s="52"/>
      <c r="AL42" s="52"/>
      <c r="AM42" s="52"/>
      <c r="AN42" s="52"/>
      <c r="AO42" s="52"/>
      <c r="AP42" s="53"/>
      <c r="AQ42" s="53"/>
      <c r="AR42" s="53"/>
      <c r="AS42" s="53"/>
      <c r="AT42" s="53"/>
      <c r="AU42" s="53"/>
      <c r="AV42" s="53"/>
      <c r="AW42" s="53"/>
      <c r="AX42" s="53"/>
      <c r="AY42" s="53"/>
      <c r="AZ42" s="53"/>
      <c r="BA42" s="53"/>
      <c r="BB42" s="53"/>
      <c r="BC42" s="53"/>
      <c r="BD42" s="53"/>
      <c r="BE42" s="53"/>
      <c r="BF42" s="53"/>
      <c r="BI42" s="54"/>
      <c r="BJ42" s="55"/>
      <c r="BL42" s="53"/>
      <c r="BM42" s="53"/>
      <c r="BN42" s="53"/>
      <c r="BO42" s="56"/>
      <c r="BP42" s="56"/>
      <c r="BQ42" s="56"/>
      <c r="BR42" s="56"/>
      <c r="BS42" s="56"/>
      <c r="BT42" s="55"/>
      <c r="BU42" s="55"/>
      <c r="BV42" s="55"/>
      <c r="BW42" s="55"/>
      <c r="BX42" s="55"/>
      <c r="BY42" s="55"/>
      <c r="BZ42" s="56"/>
      <c r="CA42" s="56"/>
      <c r="CB42" s="53"/>
      <c r="CC42" s="56"/>
      <c r="CD42" s="56"/>
      <c r="CE42" s="56"/>
      <c r="CF42" s="56"/>
      <c r="CG42" s="56"/>
      <c r="CH42" s="53"/>
      <c r="CI42" s="55"/>
      <c r="CL42" s="52"/>
      <c r="CM42" s="52"/>
      <c r="CO42" s="52"/>
      <c r="CP42" s="52"/>
      <c r="CQ42" s="52"/>
      <c r="CT42" s="52"/>
      <c r="CU42" s="52"/>
      <c r="CV42" s="164"/>
      <c r="CW42" s="164"/>
      <c r="CX42" s="164"/>
      <c r="CY42" s="164"/>
      <c r="CZ42" s="164"/>
      <c r="DA42" s="164"/>
      <c r="DB42" s="164"/>
      <c r="DC42" s="164"/>
    </row>
    <row r="43" spans="1:107" s="14" customFormat="1" x14ac:dyDescent="0.3">
      <c r="A43" s="4" t="s">
        <v>79</v>
      </c>
      <c r="B43" t="s">
        <v>80</v>
      </c>
      <c r="C43" t="s">
        <v>81</v>
      </c>
      <c r="D43" s="7" t="s">
        <v>155</v>
      </c>
      <c r="E43" s="7" t="s">
        <v>684</v>
      </c>
      <c r="F43" s="16">
        <v>1986</v>
      </c>
      <c r="G43" s="102">
        <v>31516</v>
      </c>
      <c r="H43" s="102">
        <v>31592</v>
      </c>
      <c r="I43" s="5">
        <f t="shared" ref="I43:I46" si="1">H43-G43+1</f>
        <v>77</v>
      </c>
      <c r="J43" s="357" t="s">
        <v>69</v>
      </c>
      <c r="K43" s="357" t="s">
        <v>69</v>
      </c>
      <c r="L43" s="357" t="s">
        <v>69</v>
      </c>
      <c r="M43" s="357" t="s">
        <v>69</v>
      </c>
      <c r="N43" s="357" t="s">
        <v>848</v>
      </c>
      <c r="O43" s="204" t="s">
        <v>69</v>
      </c>
      <c r="P43" s="204" t="s">
        <v>69</v>
      </c>
      <c r="Q43" s="204" t="s">
        <v>69</v>
      </c>
      <c r="R43" s="204" t="s">
        <v>69</v>
      </c>
      <c r="S43" s="204" t="s">
        <v>69</v>
      </c>
      <c r="T43" s="204" t="s">
        <v>69</v>
      </c>
      <c r="U43" s="204" t="s">
        <v>69</v>
      </c>
      <c r="V43" s="204" t="s">
        <v>69</v>
      </c>
      <c r="W43" s="204" t="s">
        <v>69</v>
      </c>
      <c r="X43" s="204" t="s">
        <v>69</v>
      </c>
      <c r="Y43" s="357" t="s">
        <v>69</v>
      </c>
      <c r="Z43" s="357" t="s">
        <v>848</v>
      </c>
      <c r="AA43" s="357" t="s">
        <v>848</v>
      </c>
      <c r="AB43" s="357" t="s">
        <v>848</v>
      </c>
      <c r="AC43" s="357" t="s">
        <v>848</v>
      </c>
      <c r="AD43" s="357" t="s">
        <v>848</v>
      </c>
      <c r="AE43" s="357" t="s">
        <v>848</v>
      </c>
      <c r="AF43" s="357" t="s">
        <v>848</v>
      </c>
      <c r="AG43" s="357" t="s">
        <v>848</v>
      </c>
      <c r="AH43" s="357" t="s">
        <v>848</v>
      </c>
      <c r="AI43" s="357" t="s">
        <v>848</v>
      </c>
      <c r="AJ43" s="28" t="s">
        <v>69</v>
      </c>
      <c r="AK43" s="28" t="s">
        <v>69</v>
      </c>
      <c r="AL43" s="28" t="s">
        <v>69</v>
      </c>
      <c r="AM43" s="28" t="s">
        <v>69</v>
      </c>
      <c r="AN43" s="18"/>
      <c r="AO43" s="18"/>
      <c r="AP43" s="62">
        <f>'S2'!AN30</f>
        <v>16945.599999999999</v>
      </c>
      <c r="AQ43" s="18" t="s">
        <v>69</v>
      </c>
      <c r="AR43" s="18" t="s">
        <v>69</v>
      </c>
      <c r="AS43" s="18" t="s">
        <v>69</v>
      </c>
      <c r="AT43" s="96">
        <f>AU43</f>
        <v>40871</v>
      </c>
      <c r="AU43" s="96">
        <f>AY43+BC43</f>
        <v>40871</v>
      </c>
      <c r="AV43" s="18" t="s">
        <v>69</v>
      </c>
      <c r="AW43" s="18" t="s">
        <v>69</v>
      </c>
      <c r="AX43" s="18" t="s">
        <v>69</v>
      </c>
      <c r="AY43" s="18">
        <v>9210</v>
      </c>
      <c r="AZ43" s="18" t="s">
        <v>69</v>
      </c>
      <c r="BA43" s="18" t="s">
        <v>69</v>
      </c>
      <c r="BB43" s="18" t="s">
        <v>69</v>
      </c>
      <c r="BC43" s="18">
        <v>31661</v>
      </c>
      <c r="BD43" s="18" t="s">
        <v>69</v>
      </c>
      <c r="BE43" s="18" t="s">
        <v>69</v>
      </c>
      <c r="BF43" s="18" t="s">
        <v>69</v>
      </c>
      <c r="BG43" s="26">
        <f>BK43</f>
        <v>7358.4709522309249</v>
      </c>
      <c r="BH43" s="28" t="s">
        <v>69</v>
      </c>
      <c r="BI43" s="25">
        <f>AVERAGE(BI45:BI46)</f>
        <v>5.5542789073059833</v>
      </c>
      <c r="BJ43" s="28" t="s">
        <v>848</v>
      </c>
      <c r="BK43" s="26">
        <f>AU43/BI43</f>
        <v>7358.4709522309249</v>
      </c>
      <c r="BL43" s="8">
        <f t="shared" ref="BL43:BL45" si="2">BN43+BT43</f>
        <v>2853</v>
      </c>
      <c r="BM43" s="18" t="s">
        <v>69</v>
      </c>
      <c r="BN43" s="9">
        <v>2228</v>
      </c>
      <c r="BO43" s="357" t="s">
        <v>69</v>
      </c>
      <c r="BP43" s="357" t="s">
        <v>69</v>
      </c>
      <c r="BQ43" s="357" t="s">
        <v>69</v>
      </c>
      <c r="BR43" s="28" t="s">
        <v>69</v>
      </c>
      <c r="BS43" s="28" t="s">
        <v>69</v>
      </c>
      <c r="BT43" s="9">
        <v>625</v>
      </c>
      <c r="BU43" s="28" t="s">
        <v>69</v>
      </c>
      <c r="BV43" s="28" t="s">
        <v>69</v>
      </c>
      <c r="BW43" s="28" t="s">
        <v>69</v>
      </c>
      <c r="BX43" s="28" t="s">
        <v>69</v>
      </c>
      <c r="BY43" s="28" t="s">
        <v>69</v>
      </c>
      <c r="BZ43" s="8">
        <f>CB43+CI43</f>
        <v>7507</v>
      </c>
      <c r="CA43" s="357" t="s">
        <v>69</v>
      </c>
      <c r="CB43" s="9">
        <v>1850</v>
      </c>
      <c r="CC43" s="357" t="s">
        <v>69</v>
      </c>
      <c r="CD43" s="357" t="s">
        <v>69</v>
      </c>
      <c r="CE43" s="357" t="s">
        <v>69</v>
      </c>
      <c r="CF43" s="28" t="s">
        <v>69</v>
      </c>
      <c r="CG43" s="28" t="s">
        <v>69</v>
      </c>
      <c r="CH43" s="28" t="s">
        <v>69</v>
      </c>
      <c r="CI43" s="28">
        <v>5657</v>
      </c>
      <c r="CJ43" s="30" t="s">
        <v>69</v>
      </c>
      <c r="CK43" s="30" t="s">
        <v>69</v>
      </c>
      <c r="CL43" s="28" t="s">
        <v>69</v>
      </c>
      <c r="CM43" s="28" t="s">
        <v>69</v>
      </c>
      <c r="CN43" s="542"/>
      <c r="CO43" s="30" t="s">
        <v>69</v>
      </c>
      <c r="CP43" s="30" t="s">
        <v>69</v>
      </c>
      <c r="CQ43" s="30" t="s">
        <v>69</v>
      </c>
      <c r="CR43" s="542"/>
      <c r="CS43" t="s">
        <v>69</v>
      </c>
      <c r="CT43" s="30" t="s">
        <v>69</v>
      </c>
      <c r="CU43" s="30" t="s">
        <v>69</v>
      </c>
      <c r="CV43" s="139"/>
      <c r="CW43" s="139"/>
      <c r="CX43" s="139"/>
      <c r="CY43" s="139"/>
      <c r="CZ43" s="139"/>
      <c r="DA43" s="139"/>
      <c r="DB43" s="139"/>
      <c r="DC43" s="139"/>
    </row>
    <row r="44" spans="1:107" s="14" customFormat="1" x14ac:dyDescent="0.3">
      <c r="A44" s="3" t="s">
        <v>49</v>
      </c>
      <c r="B44" t="s">
        <v>50</v>
      </c>
      <c r="C44" t="s">
        <v>51</v>
      </c>
      <c r="D44" s="7" t="s">
        <v>155</v>
      </c>
      <c r="E44" s="7" t="s">
        <v>475</v>
      </c>
      <c r="F44" s="16">
        <v>1987</v>
      </c>
      <c r="G44" s="102">
        <v>31887</v>
      </c>
      <c r="H44" s="102">
        <v>32033</v>
      </c>
      <c r="I44" s="5">
        <f t="shared" si="1"/>
        <v>147</v>
      </c>
      <c r="J44" s="357" t="s">
        <v>69</v>
      </c>
      <c r="K44" s="357" t="s">
        <v>69</v>
      </c>
      <c r="L44" s="357" t="s">
        <v>69</v>
      </c>
      <c r="M44" s="357" t="s">
        <v>69</v>
      </c>
      <c r="N44" s="357" t="s">
        <v>848</v>
      </c>
      <c r="O44" s="204" t="s">
        <v>69</v>
      </c>
      <c r="P44" s="204" t="s">
        <v>69</v>
      </c>
      <c r="Q44" s="204" t="s">
        <v>69</v>
      </c>
      <c r="R44" s="204" t="s">
        <v>69</v>
      </c>
      <c r="S44" s="204" t="s">
        <v>69</v>
      </c>
      <c r="T44" s="204" t="s">
        <v>69</v>
      </c>
      <c r="U44" s="204" t="s">
        <v>69</v>
      </c>
      <c r="V44" s="204" t="s">
        <v>69</v>
      </c>
      <c r="W44" s="204" t="s">
        <v>69</v>
      </c>
      <c r="X44" s="204" t="s">
        <v>69</v>
      </c>
      <c r="Y44" s="357" t="s">
        <v>69</v>
      </c>
      <c r="Z44" s="357" t="s">
        <v>848</v>
      </c>
      <c r="AA44" s="357" t="s">
        <v>848</v>
      </c>
      <c r="AB44" s="357" t="s">
        <v>848</v>
      </c>
      <c r="AC44" s="357" t="s">
        <v>848</v>
      </c>
      <c r="AD44" s="357" t="s">
        <v>848</v>
      </c>
      <c r="AE44" s="357" t="s">
        <v>848</v>
      </c>
      <c r="AF44" s="357" t="s">
        <v>848</v>
      </c>
      <c r="AG44" s="357" t="s">
        <v>848</v>
      </c>
      <c r="AH44" s="357" t="s">
        <v>848</v>
      </c>
      <c r="AI44" s="357" t="s">
        <v>848</v>
      </c>
      <c r="AJ44" s="28" t="s">
        <v>69</v>
      </c>
      <c r="AK44" s="28" t="s">
        <v>69</v>
      </c>
      <c r="AL44" s="28" t="s">
        <v>69</v>
      </c>
      <c r="AM44" s="28" t="s">
        <v>69</v>
      </c>
      <c r="AN44" s="9"/>
      <c r="AO44" s="9"/>
      <c r="AP44" s="9">
        <v>24129</v>
      </c>
      <c r="AQ44" s="18" t="s">
        <v>69</v>
      </c>
      <c r="AR44" s="9">
        <v>18925</v>
      </c>
      <c r="AS44" s="9">
        <v>29333</v>
      </c>
      <c r="AT44" s="6">
        <f>AU44</f>
        <v>58814</v>
      </c>
      <c r="AU44" s="9">
        <v>58814</v>
      </c>
      <c r="AV44" s="18" t="s">
        <v>69</v>
      </c>
      <c r="AW44" s="6">
        <v>45196</v>
      </c>
      <c r="AX44" s="9">
        <v>72433</v>
      </c>
      <c r="AY44" s="9">
        <v>24266</v>
      </c>
      <c r="AZ44" s="18" t="s">
        <v>69</v>
      </c>
      <c r="BA44" s="9">
        <v>17968</v>
      </c>
      <c r="BB44" s="9">
        <v>30564</v>
      </c>
      <c r="BC44" s="9">
        <v>33130</v>
      </c>
      <c r="BD44" s="28" t="s">
        <v>69</v>
      </c>
      <c r="BE44" s="28">
        <v>23490</v>
      </c>
      <c r="BF44" s="28">
        <v>42771</v>
      </c>
      <c r="BG44" s="26">
        <f>BK44</f>
        <v>10588.953306366608</v>
      </c>
      <c r="BH44" s="28" t="s">
        <v>69</v>
      </c>
      <c r="BI44" s="25">
        <f>AVERAGE(BI45:BI46)</f>
        <v>5.5542789073059833</v>
      </c>
      <c r="BJ44" s="28" t="s">
        <v>848</v>
      </c>
      <c r="BK44" s="26">
        <f>AU44/BI44</f>
        <v>10588.953306366608</v>
      </c>
      <c r="BL44" s="8">
        <f t="shared" si="2"/>
        <v>15528</v>
      </c>
      <c r="BM44" s="18" t="s">
        <v>69</v>
      </c>
      <c r="BN44" s="9">
        <v>8314</v>
      </c>
      <c r="BO44" s="357" t="s">
        <v>69</v>
      </c>
      <c r="BP44" s="9">
        <v>5987</v>
      </c>
      <c r="BQ44" s="9">
        <v>10642</v>
      </c>
      <c r="BR44" s="28" t="s">
        <v>69</v>
      </c>
      <c r="BS44" s="28" t="s">
        <v>69</v>
      </c>
      <c r="BT44" s="9">
        <v>7214</v>
      </c>
      <c r="BU44" s="28" t="s">
        <v>69</v>
      </c>
      <c r="BV44" s="9">
        <v>3981</v>
      </c>
      <c r="BW44" s="9">
        <v>10447</v>
      </c>
      <c r="BX44" s="28" t="s">
        <v>69</v>
      </c>
      <c r="BY44" s="28" t="s">
        <v>69</v>
      </c>
      <c r="BZ44" s="8">
        <f>CB44+CI44</f>
        <v>17913</v>
      </c>
      <c r="CA44" s="357" t="s">
        <v>69</v>
      </c>
      <c r="CB44" s="9">
        <v>3469</v>
      </c>
      <c r="CC44" s="357" t="s">
        <v>69</v>
      </c>
      <c r="CD44" s="28">
        <v>2437</v>
      </c>
      <c r="CE44" s="28">
        <v>4501</v>
      </c>
      <c r="CF44" s="28" t="s">
        <v>69</v>
      </c>
      <c r="CG44" s="28" t="s">
        <v>69</v>
      </c>
      <c r="CH44" s="28" t="s">
        <v>69</v>
      </c>
      <c r="CI44" s="9">
        <v>14444</v>
      </c>
      <c r="CJ44" s="28">
        <v>10321</v>
      </c>
      <c r="CK44" s="28">
        <v>18568</v>
      </c>
      <c r="CL44" s="28" t="s">
        <v>69</v>
      </c>
      <c r="CM44" s="28" t="s">
        <v>69</v>
      </c>
      <c r="CN44" s="9">
        <v>625</v>
      </c>
      <c r="CO44" s="30" t="s">
        <v>69</v>
      </c>
      <c r="CP44" s="28">
        <v>272</v>
      </c>
      <c r="CQ44" s="28">
        <v>978</v>
      </c>
      <c r="CR44" s="9">
        <v>837</v>
      </c>
      <c r="CS44" t="s">
        <v>69</v>
      </c>
      <c r="CT44" s="28">
        <v>221</v>
      </c>
      <c r="CU44" s="28">
        <v>1452</v>
      </c>
      <c r="CV44" s="139"/>
      <c r="CW44" s="139"/>
      <c r="CX44" s="139"/>
      <c r="CY44" s="139"/>
      <c r="CZ44" s="139"/>
      <c r="DA44" s="139"/>
      <c r="DB44" s="139"/>
      <c r="DC44" s="139"/>
    </row>
    <row r="45" spans="1:107" s="14" customFormat="1" x14ac:dyDescent="0.3">
      <c r="A45" s="4" t="s">
        <v>53</v>
      </c>
      <c r="B45" t="s">
        <v>54</v>
      </c>
      <c r="C45" t="s">
        <v>55</v>
      </c>
      <c r="D45" s="7" t="s">
        <v>155</v>
      </c>
      <c r="E45" s="7" t="s">
        <v>450</v>
      </c>
      <c r="F45" s="16">
        <v>1988</v>
      </c>
      <c r="G45" s="102">
        <v>32244</v>
      </c>
      <c r="H45" s="102">
        <v>32411</v>
      </c>
      <c r="I45" s="5">
        <f t="shared" si="1"/>
        <v>168</v>
      </c>
      <c r="J45" s="357" t="s">
        <v>69</v>
      </c>
      <c r="K45" s="357" t="s">
        <v>69</v>
      </c>
      <c r="L45" s="357" t="s">
        <v>69</v>
      </c>
      <c r="M45" s="357" t="s">
        <v>69</v>
      </c>
      <c r="N45" s="357" t="s">
        <v>848</v>
      </c>
      <c r="O45" s="204" t="s">
        <v>69</v>
      </c>
      <c r="P45" s="204" t="s">
        <v>69</v>
      </c>
      <c r="Q45" s="204" t="s">
        <v>69</v>
      </c>
      <c r="R45" s="204" t="s">
        <v>69</v>
      </c>
      <c r="S45" s="204" t="s">
        <v>69</v>
      </c>
      <c r="T45" s="204" t="s">
        <v>69</v>
      </c>
      <c r="U45" s="204" t="s">
        <v>69</v>
      </c>
      <c r="V45" s="204" t="s">
        <v>69</v>
      </c>
      <c r="W45" s="204" t="s">
        <v>69</v>
      </c>
      <c r="X45" s="204" t="s">
        <v>69</v>
      </c>
      <c r="Y45" s="357" t="s">
        <v>69</v>
      </c>
      <c r="Z45" s="357" t="s">
        <v>848</v>
      </c>
      <c r="AA45" s="357" t="s">
        <v>848</v>
      </c>
      <c r="AB45" s="357" t="s">
        <v>848</v>
      </c>
      <c r="AC45" s="357" t="s">
        <v>848</v>
      </c>
      <c r="AD45" s="357" t="s">
        <v>848</v>
      </c>
      <c r="AE45" s="357" t="s">
        <v>848</v>
      </c>
      <c r="AF45" s="357" t="s">
        <v>848</v>
      </c>
      <c r="AG45" s="357" t="s">
        <v>848</v>
      </c>
      <c r="AH45" s="357" t="s">
        <v>848</v>
      </c>
      <c r="AI45" s="357" t="s">
        <v>848</v>
      </c>
      <c r="AJ45" s="9">
        <v>5715</v>
      </c>
      <c r="AK45" s="28" t="s">
        <v>69</v>
      </c>
      <c r="AL45" s="9">
        <v>4901</v>
      </c>
      <c r="AM45" s="9">
        <v>6529</v>
      </c>
      <c r="AN45" s="9"/>
      <c r="AO45" s="9"/>
      <c r="AP45" s="9">
        <v>23727</v>
      </c>
      <c r="AQ45" s="18" t="s">
        <v>69</v>
      </c>
      <c r="AR45" s="9">
        <v>20141</v>
      </c>
      <c r="AS45" s="9">
        <v>27314</v>
      </c>
      <c r="AT45" s="6">
        <f t="shared" ref="AT45:AT46" si="3">AU45</f>
        <v>54766</v>
      </c>
      <c r="AU45" s="9">
        <v>54766</v>
      </c>
      <c r="AV45" s="18" t="s">
        <v>69</v>
      </c>
      <c r="AW45" s="6">
        <v>45992</v>
      </c>
      <c r="AX45" s="9">
        <v>63539</v>
      </c>
      <c r="AY45" s="9">
        <v>18493</v>
      </c>
      <c r="AZ45" s="18" t="s">
        <v>69</v>
      </c>
      <c r="BA45" s="9">
        <v>14700</v>
      </c>
      <c r="BB45" s="9">
        <v>22286</v>
      </c>
      <c r="BC45" s="9">
        <v>35763</v>
      </c>
      <c r="BD45" s="28" t="s">
        <v>69</v>
      </c>
      <c r="BE45" s="28">
        <v>28973</v>
      </c>
      <c r="BF45" s="28">
        <v>42552</v>
      </c>
      <c r="BG45" s="8">
        <f t="shared" ref="BG45:BG63" si="4">BJ45</f>
        <v>13191.203691996459</v>
      </c>
      <c r="BH45" s="28" t="s">
        <v>69</v>
      </c>
      <c r="BI45" s="23">
        <f t="shared" ref="BI45:BI63" si="5">AU45/BJ45</f>
        <v>4.1517060367454066</v>
      </c>
      <c r="BJ45" s="8">
        <f t="shared" ref="BJ45:BJ63" si="6">AJ45/AP45*AU45</f>
        <v>13191.203691996459</v>
      </c>
      <c r="BK45" s="28" t="s">
        <v>848</v>
      </c>
      <c r="BL45" s="8">
        <f t="shared" si="2"/>
        <v>12885</v>
      </c>
      <c r="BM45" s="18" t="s">
        <v>69</v>
      </c>
      <c r="BN45" s="9">
        <v>6923</v>
      </c>
      <c r="BO45" s="357" t="s">
        <v>69</v>
      </c>
      <c r="BP45" s="9">
        <v>5218</v>
      </c>
      <c r="BQ45" s="9">
        <v>8628</v>
      </c>
      <c r="BR45" s="28" t="s">
        <v>69</v>
      </c>
      <c r="BS45" s="28" t="s">
        <v>69</v>
      </c>
      <c r="BT45" s="9">
        <v>5962</v>
      </c>
      <c r="BU45" s="28" t="s">
        <v>69</v>
      </c>
      <c r="BV45" s="9">
        <v>3944</v>
      </c>
      <c r="BW45" s="9">
        <v>7980</v>
      </c>
      <c r="BX45" s="28" t="s">
        <v>69</v>
      </c>
      <c r="BY45" s="28" t="s">
        <v>69</v>
      </c>
      <c r="BZ45" s="8">
        <f>CB45+CI45</f>
        <v>16087</v>
      </c>
      <c r="CA45" s="357" t="s">
        <v>69</v>
      </c>
      <c r="CB45" s="9">
        <v>2587</v>
      </c>
      <c r="CC45" s="357" t="s">
        <v>69</v>
      </c>
      <c r="CD45" s="28">
        <v>1864</v>
      </c>
      <c r="CE45" s="28">
        <v>3309</v>
      </c>
      <c r="CF45" s="28" t="s">
        <v>69</v>
      </c>
      <c r="CG45" s="28" t="s">
        <v>69</v>
      </c>
      <c r="CH45" s="28" t="s">
        <v>69</v>
      </c>
      <c r="CI45" s="9">
        <v>13500</v>
      </c>
      <c r="CJ45" s="28">
        <v>10055</v>
      </c>
      <c r="CK45" s="28">
        <v>16994</v>
      </c>
      <c r="CL45" s="28" t="s">
        <v>69</v>
      </c>
      <c r="CM45" s="28" t="s">
        <v>69</v>
      </c>
      <c r="CN45" s="9">
        <v>320</v>
      </c>
      <c r="CO45" s="30" t="s">
        <v>69</v>
      </c>
      <c r="CP45" s="28">
        <v>162</v>
      </c>
      <c r="CQ45" s="28">
        <v>478</v>
      </c>
      <c r="CR45" s="9">
        <v>231</v>
      </c>
      <c r="CS45" t="s">
        <v>69</v>
      </c>
      <c r="CT45" s="28">
        <v>102</v>
      </c>
      <c r="CU45" s="28">
        <v>359</v>
      </c>
      <c r="CV45" s="139"/>
      <c r="CW45" s="139"/>
      <c r="CX45" s="139"/>
      <c r="CY45" s="139"/>
      <c r="CZ45" s="139"/>
      <c r="DA45" s="139"/>
      <c r="DB45" s="139"/>
      <c r="DC45" s="139"/>
    </row>
    <row r="46" spans="1:107" s="14" customFormat="1" x14ac:dyDescent="0.3">
      <c r="A46" s="4" t="s">
        <v>56</v>
      </c>
      <c r="B46" t="s">
        <v>57</v>
      </c>
      <c r="C46" t="s">
        <v>58</v>
      </c>
      <c r="D46" s="7" t="s">
        <v>155</v>
      </c>
      <c r="E46" s="7" t="s">
        <v>447</v>
      </c>
      <c r="F46" s="16">
        <v>1989</v>
      </c>
      <c r="G46" s="102">
        <v>32622</v>
      </c>
      <c r="H46" s="102">
        <v>32691</v>
      </c>
      <c r="I46" s="5">
        <f t="shared" si="1"/>
        <v>70</v>
      </c>
      <c r="J46" s="357" t="s">
        <v>69</v>
      </c>
      <c r="K46" s="357" t="s">
        <v>69</v>
      </c>
      <c r="L46" s="357" t="s">
        <v>69</v>
      </c>
      <c r="M46" s="357" t="s">
        <v>69</v>
      </c>
      <c r="N46" s="357" t="s">
        <v>848</v>
      </c>
      <c r="O46" s="204" t="s">
        <v>69</v>
      </c>
      <c r="P46" s="204" t="s">
        <v>69</v>
      </c>
      <c r="Q46" s="204" t="s">
        <v>69</v>
      </c>
      <c r="R46" s="204" t="s">
        <v>69</v>
      </c>
      <c r="S46" s="204" t="s">
        <v>69</v>
      </c>
      <c r="T46" s="204" t="s">
        <v>69</v>
      </c>
      <c r="U46" s="204" t="s">
        <v>69</v>
      </c>
      <c r="V46" s="204" t="s">
        <v>69</v>
      </c>
      <c r="W46" s="204" t="s">
        <v>69</v>
      </c>
      <c r="X46" s="204" t="s">
        <v>69</v>
      </c>
      <c r="Y46" s="357" t="s">
        <v>69</v>
      </c>
      <c r="Z46" s="357" t="s">
        <v>848</v>
      </c>
      <c r="AA46" s="357" t="s">
        <v>848</v>
      </c>
      <c r="AB46" s="357" t="s">
        <v>848</v>
      </c>
      <c r="AC46" s="357" t="s">
        <v>848</v>
      </c>
      <c r="AD46" s="357" t="s">
        <v>848</v>
      </c>
      <c r="AE46" s="357" t="s">
        <v>848</v>
      </c>
      <c r="AF46" s="357" t="s">
        <v>848</v>
      </c>
      <c r="AG46" s="357" t="s">
        <v>848</v>
      </c>
      <c r="AH46" s="357" t="s">
        <v>848</v>
      </c>
      <c r="AI46" s="357" t="s">
        <v>848</v>
      </c>
      <c r="AJ46" s="9">
        <v>2503</v>
      </c>
      <c r="AK46" s="28" t="s">
        <v>69</v>
      </c>
      <c r="AL46" s="9">
        <v>2079</v>
      </c>
      <c r="AM46" s="9">
        <v>2926</v>
      </c>
      <c r="AN46" s="9"/>
      <c r="AO46" s="9"/>
      <c r="AP46" s="9">
        <v>17413</v>
      </c>
      <c r="AQ46" s="18" t="s">
        <v>69</v>
      </c>
      <c r="AR46" s="9">
        <v>15013</v>
      </c>
      <c r="AS46" s="9">
        <v>19813</v>
      </c>
      <c r="AT46" s="6">
        <f t="shared" si="3"/>
        <v>41362</v>
      </c>
      <c r="AU46" s="9">
        <v>41362</v>
      </c>
      <c r="AV46" s="18" t="s">
        <v>69</v>
      </c>
      <c r="AW46" s="6">
        <v>35178</v>
      </c>
      <c r="AX46" s="9">
        <v>47546</v>
      </c>
      <c r="AY46" s="9">
        <v>6177</v>
      </c>
      <c r="AZ46" s="18" t="s">
        <v>69</v>
      </c>
      <c r="BA46" s="9">
        <v>3946</v>
      </c>
      <c r="BB46" s="9">
        <v>8408</v>
      </c>
      <c r="BC46" s="9">
        <v>34946</v>
      </c>
      <c r="BD46" s="28" t="s">
        <v>69</v>
      </c>
      <c r="BE46" s="28">
        <v>29342</v>
      </c>
      <c r="BF46" s="28">
        <v>40551</v>
      </c>
      <c r="BG46" s="8">
        <f t="shared" si="4"/>
        <v>5945.505426979842</v>
      </c>
      <c r="BH46" s="28" t="s">
        <v>69</v>
      </c>
      <c r="BI46" s="23">
        <f t="shared" si="5"/>
        <v>6.9568517778665608</v>
      </c>
      <c r="BJ46" s="8">
        <f t="shared" si="6"/>
        <v>5945.505426979842</v>
      </c>
      <c r="BK46" s="28" t="s">
        <v>848</v>
      </c>
      <c r="BL46" s="8">
        <f>BN46+BT46</f>
        <v>4105</v>
      </c>
      <c r="BM46" s="18" t="s">
        <v>69</v>
      </c>
      <c r="BN46" s="9">
        <v>2694</v>
      </c>
      <c r="BO46" s="357" t="s">
        <v>69</v>
      </c>
      <c r="BP46" s="9">
        <v>1559</v>
      </c>
      <c r="BQ46" s="9">
        <v>3829</v>
      </c>
      <c r="BR46" s="28" t="s">
        <v>69</v>
      </c>
      <c r="BS46" s="28" t="s">
        <v>69</v>
      </c>
      <c r="BT46" s="9">
        <v>1411</v>
      </c>
      <c r="BU46" s="28" t="s">
        <v>69</v>
      </c>
      <c r="BV46" s="9">
        <v>676</v>
      </c>
      <c r="BW46" s="9">
        <v>2146</v>
      </c>
      <c r="BX46" s="28" t="s">
        <v>69</v>
      </c>
      <c r="BY46" s="28" t="s">
        <v>69</v>
      </c>
      <c r="BZ46" s="8">
        <f>CB46+CI46</f>
        <v>5142</v>
      </c>
      <c r="CA46" s="357" t="s">
        <v>69</v>
      </c>
      <c r="CB46" s="9">
        <v>683</v>
      </c>
      <c r="CC46" s="357" t="s">
        <v>69</v>
      </c>
      <c r="CD46" s="28">
        <v>318</v>
      </c>
      <c r="CE46" s="28">
        <v>1048</v>
      </c>
      <c r="CF46" s="28" t="s">
        <v>69</v>
      </c>
      <c r="CG46" s="28" t="s">
        <v>69</v>
      </c>
      <c r="CH46" s="28" t="s">
        <v>69</v>
      </c>
      <c r="CI46" s="9">
        <v>4459</v>
      </c>
      <c r="CJ46" s="28">
        <v>3355</v>
      </c>
      <c r="CK46" s="28">
        <v>5562</v>
      </c>
      <c r="CL46" s="28" t="s">
        <v>69</v>
      </c>
      <c r="CM46" s="28" t="s">
        <v>69</v>
      </c>
      <c r="CN46" s="9">
        <v>35</v>
      </c>
      <c r="CO46" s="30" t="s">
        <v>69</v>
      </c>
      <c r="CP46" s="28">
        <v>4</v>
      </c>
      <c r="CQ46" s="28">
        <v>70</v>
      </c>
      <c r="CR46" s="9">
        <v>108</v>
      </c>
      <c r="CS46" t="s">
        <v>69</v>
      </c>
      <c r="CT46" s="28">
        <v>14</v>
      </c>
      <c r="CU46" s="28">
        <v>246</v>
      </c>
      <c r="CV46" s="139"/>
      <c r="CW46" s="139"/>
      <c r="CX46" s="139"/>
      <c r="CY46" s="139"/>
      <c r="CZ46" s="139"/>
      <c r="DA46" s="139"/>
      <c r="DB46" s="139"/>
      <c r="DC46" s="139"/>
    </row>
    <row r="47" spans="1:107" x14ac:dyDescent="0.3">
      <c r="A47" s="3"/>
      <c r="D47" s="7" t="s">
        <v>444</v>
      </c>
      <c r="E47" s="7"/>
      <c r="F47" s="16">
        <v>1990</v>
      </c>
      <c r="G47" s="1"/>
      <c r="H47" s="1"/>
      <c r="I47" s="5"/>
      <c r="J47" s="5"/>
      <c r="K47" s="5"/>
      <c r="L47" s="5"/>
      <c r="M47" s="5"/>
      <c r="N47" s="5"/>
      <c r="O47" s="223"/>
      <c r="P47" s="223"/>
      <c r="Q47" s="223"/>
      <c r="R47" s="223"/>
      <c r="S47" s="223"/>
      <c r="T47" s="223"/>
      <c r="U47" s="223"/>
      <c r="V47" s="223"/>
      <c r="W47" s="223"/>
      <c r="X47" s="223"/>
      <c r="Y47" s="5"/>
      <c r="Z47" s="5"/>
      <c r="AA47" s="5"/>
      <c r="AB47" s="5"/>
      <c r="AC47" s="5"/>
      <c r="AD47" s="5"/>
      <c r="AE47" s="5"/>
      <c r="AF47" s="5"/>
      <c r="AG47" s="5"/>
      <c r="AH47" s="5"/>
      <c r="AI47" s="5"/>
      <c r="AJ47" s="6"/>
      <c r="AK47" s="6"/>
      <c r="AL47" s="18"/>
      <c r="AM47" s="18"/>
      <c r="AN47" s="18"/>
      <c r="AO47" s="18"/>
      <c r="AP47" s="6"/>
      <c r="AQ47" s="6"/>
      <c r="AR47" s="18"/>
      <c r="AS47" s="18"/>
      <c r="AT47" s="6"/>
      <c r="AU47" s="6"/>
      <c r="AV47" s="6"/>
      <c r="AW47" s="18"/>
      <c r="AX47" s="18"/>
      <c r="AY47" s="9"/>
      <c r="AZ47" s="9"/>
      <c r="BA47" s="18"/>
      <c r="BB47" s="18"/>
      <c r="BC47" s="18"/>
      <c r="BD47" s="18"/>
      <c r="BE47" s="18"/>
      <c r="BF47" s="18"/>
      <c r="BG47" s="8"/>
      <c r="BH47" s="28"/>
      <c r="BI47" s="23"/>
      <c r="BJ47" s="8"/>
      <c r="BK47" s="8"/>
      <c r="BL47" s="6"/>
      <c r="BM47" s="6"/>
      <c r="BN47" s="9"/>
      <c r="BO47" s="9"/>
      <c r="BP47" s="28"/>
      <c r="BQ47" s="28"/>
      <c r="BR47" s="28"/>
      <c r="BS47" s="28"/>
      <c r="BT47" s="8"/>
      <c r="BU47" s="28"/>
      <c r="BV47" s="28"/>
      <c r="BW47" s="28"/>
      <c r="BX47" s="28"/>
      <c r="BY47" s="28"/>
      <c r="BZ47" s="9"/>
      <c r="CA47" s="9"/>
      <c r="CB47" s="9"/>
      <c r="CC47" s="9"/>
      <c r="CD47" s="28"/>
      <c r="CE47" s="28"/>
      <c r="CF47" s="28"/>
      <c r="CG47" s="28"/>
      <c r="CH47" s="28"/>
      <c r="CI47" s="8"/>
      <c r="CJ47" s="30"/>
      <c r="CK47" s="28"/>
      <c r="CL47" s="28"/>
      <c r="CM47" s="28"/>
      <c r="CV47" s="139"/>
      <c r="CW47" s="139"/>
      <c r="CX47" s="139"/>
      <c r="CY47" s="139"/>
      <c r="CZ47" s="139"/>
      <c r="DA47" s="139"/>
      <c r="DB47" s="139"/>
      <c r="DC47" s="139"/>
    </row>
    <row r="48" spans="1:107" x14ac:dyDescent="0.3">
      <c r="A48" s="3"/>
      <c r="D48" s="7" t="s">
        <v>444</v>
      </c>
      <c r="E48" s="7"/>
      <c r="F48" s="16">
        <v>1991</v>
      </c>
      <c r="G48" s="1"/>
      <c r="H48" s="1"/>
      <c r="I48" s="5"/>
      <c r="J48" s="5"/>
      <c r="K48" s="5"/>
      <c r="L48" s="5"/>
      <c r="M48" s="5"/>
      <c r="N48" s="5"/>
      <c r="O48" s="223"/>
      <c r="P48" s="223"/>
      <c r="Q48" s="223"/>
      <c r="R48" s="223"/>
      <c r="S48" s="223"/>
      <c r="T48" s="223"/>
      <c r="U48" s="223"/>
      <c r="V48" s="223"/>
      <c r="W48" s="223"/>
      <c r="X48" s="223"/>
      <c r="Y48" s="5"/>
      <c r="Z48" s="5"/>
      <c r="AA48" s="5"/>
      <c r="AB48" s="5"/>
      <c r="AC48" s="5"/>
      <c r="AD48" s="5"/>
      <c r="AE48" s="5"/>
      <c r="AF48" s="5"/>
      <c r="AG48" s="5"/>
      <c r="AH48" s="5"/>
      <c r="AI48" s="5"/>
      <c r="AJ48" s="6"/>
      <c r="AK48" s="6"/>
      <c r="AL48" s="18"/>
      <c r="AM48" s="18"/>
      <c r="AN48" s="18"/>
      <c r="AO48" s="18"/>
      <c r="AP48" s="6"/>
      <c r="AQ48" s="6"/>
      <c r="AR48" s="18"/>
      <c r="AS48" s="18"/>
      <c r="AT48" s="6"/>
      <c r="AU48" s="6"/>
      <c r="AV48" s="6"/>
      <c r="AW48" s="18"/>
      <c r="AX48" s="18"/>
      <c r="AY48" s="9"/>
      <c r="AZ48" s="9"/>
      <c r="BA48" s="18"/>
      <c r="BB48" s="18"/>
      <c r="BC48" s="18"/>
      <c r="BD48" s="18"/>
      <c r="BE48" s="18"/>
      <c r="BF48" s="18"/>
      <c r="BG48" s="8"/>
      <c r="BH48" s="28"/>
      <c r="BI48" s="23"/>
      <c r="BJ48" s="8"/>
      <c r="BK48" s="8"/>
      <c r="BL48" s="6"/>
      <c r="BM48" s="6"/>
      <c r="BN48" s="9"/>
      <c r="BO48" s="9"/>
      <c r="BP48" s="28"/>
      <c r="BQ48" s="28"/>
      <c r="BR48" s="28"/>
      <c r="BS48" s="28"/>
      <c r="BT48" s="8"/>
      <c r="BU48" s="28"/>
      <c r="BV48" s="28"/>
      <c r="BW48" s="28"/>
      <c r="BX48" s="28"/>
      <c r="BY48" s="28"/>
      <c r="BZ48" s="9"/>
      <c r="CA48" s="9"/>
      <c r="CB48" s="9"/>
      <c r="CC48" s="9"/>
      <c r="CD48" s="28"/>
      <c r="CE48" s="28"/>
      <c r="CF48" s="28"/>
      <c r="CG48" s="28"/>
      <c r="CH48" s="28"/>
      <c r="CI48" s="8"/>
      <c r="CJ48" s="30"/>
      <c r="CK48" s="28"/>
      <c r="CL48" s="28"/>
      <c r="CM48" s="28"/>
      <c r="CV48" s="139"/>
      <c r="CW48" s="139"/>
      <c r="CX48" s="139"/>
      <c r="CY48" s="139"/>
      <c r="CZ48" s="139"/>
      <c r="DA48" s="139"/>
      <c r="DB48" s="139"/>
      <c r="DC48" s="139"/>
    </row>
    <row r="49" spans="1:107" x14ac:dyDescent="0.3">
      <c r="A49" s="3" t="s">
        <v>0</v>
      </c>
      <c r="B49" t="s">
        <v>1</v>
      </c>
      <c r="C49" t="s">
        <v>2</v>
      </c>
      <c r="D49" s="7" t="s">
        <v>155</v>
      </c>
      <c r="E49" s="7" t="s">
        <v>476</v>
      </c>
      <c r="F49" s="16">
        <v>1992</v>
      </c>
      <c r="G49" s="102">
        <v>33735</v>
      </c>
      <c r="H49" s="102">
        <v>33846</v>
      </c>
      <c r="I49" s="5">
        <f t="shared" ref="I49:I63" si="7">H49-G49+1</f>
        <v>112</v>
      </c>
      <c r="J49" s="357" t="s">
        <v>69</v>
      </c>
      <c r="K49" s="357" t="s">
        <v>69</v>
      </c>
      <c r="L49" s="357" t="s">
        <v>69</v>
      </c>
      <c r="M49" s="357" t="s">
        <v>69</v>
      </c>
      <c r="N49" s="357" t="s">
        <v>848</v>
      </c>
      <c r="O49" s="204" t="s">
        <v>69</v>
      </c>
      <c r="P49" s="204" t="s">
        <v>69</v>
      </c>
      <c r="Q49" s="204" t="s">
        <v>69</v>
      </c>
      <c r="R49" s="204" t="s">
        <v>69</v>
      </c>
      <c r="S49" s="204" t="s">
        <v>69</v>
      </c>
      <c r="T49" s="204" t="s">
        <v>69</v>
      </c>
      <c r="U49" s="204" t="s">
        <v>69</v>
      </c>
      <c r="V49" s="204" t="s">
        <v>69</v>
      </c>
      <c r="W49" s="204" t="s">
        <v>69</v>
      </c>
      <c r="X49" s="204" t="s">
        <v>69</v>
      </c>
      <c r="Y49" s="357" t="s">
        <v>69</v>
      </c>
      <c r="Z49" s="357" t="s">
        <v>848</v>
      </c>
      <c r="AA49" s="357" t="s">
        <v>848</v>
      </c>
      <c r="AB49" s="357" t="s">
        <v>848</v>
      </c>
      <c r="AC49" s="357" t="s">
        <v>848</v>
      </c>
      <c r="AD49" s="357" t="s">
        <v>848</v>
      </c>
      <c r="AE49" s="357" t="s">
        <v>848</v>
      </c>
      <c r="AF49" s="357" t="s">
        <v>848</v>
      </c>
      <c r="AG49" s="357" t="s">
        <v>848</v>
      </c>
      <c r="AH49" s="357" t="s">
        <v>848</v>
      </c>
      <c r="AI49" s="357" t="s">
        <v>848</v>
      </c>
      <c r="AJ49" s="9">
        <v>14276</v>
      </c>
      <c r="AK49" s="9">
        <v>714</v>
      </c>
      <c r="AL49" s="18" t="s">
        <v>69</v>
      </c>
      <c r="AM49" s="18" t="s">
        <v>69</v>
      </c>
      <c r="AN49" s="18" t="s">
        <v>69</v>
      </c>
      <c r="AO49" s="18" t="s">
        <v>69</v>
      </c>
      <c r="AP49" s="9">
        <v>45729</v>
      </c>
      <c r="AQ49" s="9">
        <v>2184</v>
      </c>
      <c r="AR49" s="18" t="s">
        <v>69</v>
      </c>
      <c r="AS49" s="18" t="s">
        <v>69</v>
      </c>
      <c r="AT49" s="6">
        <f>AU49</f>
        <v>115031</v>
      </c>
      <c r="AU49" s="9">
        <v>115031</v>
      </c>
      <c r="AV49" s="9">
        <v>5439</v>
      </c>
      <c r="AW49" s="18" t="s">
        <v>69</v>
      </c>
      <c r="AX49" s="18" t="s">
        <v>69</v>
      </c>
      <c r="AY49" s="9">
        <v>40756</v>
      </c>
      <c r="AZ49" s="9">
        <v>2298</v>
      </c>
      <c r="BA49" s="18" t="s">
        <v>69</v>
      </c>
      <c r="BB49" s="18" t="s">
        <v>69</v>
      </c>
      <c r="BC49" s="9">
        <v>74183</v>
      </c>
      <c r="BD49" s="18">
        <v>4186</v>
      </c>
      <c r="BE49" s="18" t="s">
        <v>69</v>
      </c>
      <c r="BF49" s="18" t="s">
        <v>69</v>
      </c>
      <c r="BG49" s="8">
        <f t="shared" si="4"/>
        <v>35911.184499989067</v>
      </c>
      <c r="BH49" s="28" t="s">
        <v>69</v>
      </c>
      <c r="BI49" s="23">
        <f t="shared" si="5"/>
        <v>3.203208181563463</v>
      </c>
      <c r="BJ49" s="8">
        <f t="shared" si="6"/>
        <v>35911.184499989067</v>
      </c>
      <c r="BK49" s="28" t="s">
        <v>848</v>
      </c>
      <c r="BL49" s="9">
        <v>16476</v>
      </c>
      <c r="BM49" s="9">
        <v>1035</v>
      </c>
      <c r="BN49" s="9">
        <v>12549</v>
      </c>
      <c r="BO49" s="9">
        <v>800</v>
      </c>
      <c r="BP49" s="28" t="s">
        <v>69</v>
      </c>
      <c r="BQ49" s="28" t="s">
        <v>69</v>
      </c>
      <c r="BR49" s="28" t="s">
        <v>69</v>
      </c>
      <c r="BS49" s="28" t="s">
        <v>69</v>
      </c>
      <c r="BT49" s="103">
        <f>BL49-BN49</f>
        <v>3927</v>
      </c>
      <c r="BU49" s="28" t="s">
        <v>69</v>
      </c>
      <c r="BV49" s="28" t="s">
        <v>69</v>
      </c>
      <c r="BW49" s="28" t="s">
        <v>69</v>
      </c>
      <c r="BX49" s="28" t="s">
        <v>69</v>
      </c>
      <c r="BY49" s="28" t="s">
        <v>69</v>
      </c>
      <c r="BZ49" s="9">
        <v>13467</v>
      </c>
      <c r="CA49" s="9">
        <v>1067</v>
      </c>
      <c r="CB49" s="9">
        <v>3664</v>
      </c>
      <c r="CC49" s="9">
        <v>368</v>
      </c>
      <c r="CD49" s="28" t="s">
        <v>69</v>
      </c>
      <c r="CE49" s="28" t="s">
        <v>69</v>
      </c>
      <c r="CF49" s="28" t="s">
        <v>69</v>
      </c>
      <c r="CG49" s="28" t="s">
        <v>69</v>
      </c>
      <c r="CH49" s="28" t="s">
        <v>69</v>
      </c>
      <c r="CI49" s="103">
        <f>BZ49-CB49</f>
        <v>9803</v>
      </c>
      <c r="CJ49" s="30" t="s">
        <v>69</v>
      </c>
      <c r="CK49" s="28" t="s">
        <v>69</v>
      </c>
      <c r="CL49" s="28" t="s">
        <v>69</v>
      </c>
      <c r="CM49" s="28" t="s">
        <v>69</v>
      </c>
      <c r="CN49" s="9">
        <v>362</v>
      </c>
      <c r="CO49" s="28">
        <v>79</v>
      </c>
      <c r="CP49" s="30" t="s">
        <v>69</v>
      </c>
      <c r="CQ49" s="30" t="s">
        <v>69</v>
      </c>
      <c r="CR49" s="9">
        <v>796</v>
      </c>
      <c r="CS49" s="9">
        <v>207</v>
      </c>
      <c r="CT49" s="30" t="s">
        <v>69</v>
      </c>
      <c r="CU49" s="30" t="s">
        <v>69</v>
      </c>
      <c r="CV49" s="139"/>
      <c r="CW49" s="139"/>
      <c r="CX49" s="139"/>
      <c r="CY49" s="139"/>
      <c r="CZ49" s="139"/>
      <c r="DA49" s="139"/>
      <c r="DB49" s="139"/>
      <c r="DC49" s="139"/>
    </row>
    <row r="50" spans="1:107" x14ac:dyDescent="0.3">
      <c r="A50" s="4" t="s">
        <v>3</v>
      </c>
      <c r="B50" t="s">
        <v>4</v>
      </c>
      <c r="C50" t="s">
        <v>2</v>
      </c>
      <c r="D50" s="7" t="s">
        <v>155</v>
      </c>
      <c r="E50" s="7" t="s">
        <v>476</v>
      </c>
      <c r="F50" s="16">
        <v>1993</v>
      </c>
      <c r="G50" s="1">
        <v>34085</v>
      </c>
      <c r="H50" s="102">
        <v>34238</v>
      </c>
      <c r="I50" s="5">
        <f t="shared" si="7"/>
        <v>154</v>
      </c>
      <c r="J50" s="357" t="s">
        <v>69</v>
      </c>
      <c r="K50" s="357" t="s">
        <v>69</v>
      </c>
      <c r="L50" s="357" t="s">
        <v>69</v>
      </c>
      <c r="M50" s="357" t="s">
        <v>69</v>
      </c>
      <c r="N50" s="357" t="s">
        <v>848</v>
      </c>
      <c r="O50" s="204" t="s">
        <v>69</v>
      </c>
      <c r="P50" s="204" t="s">
        <v>69</v>
      </c>
      <c r="Q50" s="204" t="s">
        <v>69</v>
      </c>
      <c r="R50" s="204" t="s">
        <v>69</v>
      </c>
      <c r="S50" s="204" t="s">
        <v>69</v>
      </c>
      <c r="T50" s="204" t="s">
        <v>69</v>
      </c>
      <c r="U50" s="204" t="s">
        <v>69</v>
      </c>
      <c r="V50" s="204" t="s">
        <v>69</v>
      </c>
      <c r="W50" s="204" t="s">
        <v>69</v>
      </c>
      <c r="X50" s="204" t="s">
        <v>69</v>
      </c>
      <c r="Y50" s="357" t="s">
        <v>69</v>
      </c>
      <c r="Z50" s="357" t="s">
        <v>848</v>
      </c>
      <c r="AA50" s="357" t="s">
        <v>848</v>
      </c>
      <c r="AB50" s="357" t="s">
        <v>848</v>
      </c>
      <c r="AC50" s="357" t="s">
        <v>848</v>
      </c>
      <c r="AD50" s="357" t="s">
        <v>848</v>
      </c>
      <c r="AE50" s="357" t="s">
        <v>848</v>
      </c>
      <c r="AF50" s="357" t="s">
        <v>848</v>
      </c>
      <c r="AG50" s="357" t="s">
        <v>848</v>
      </c>
      <c r="AH50" s="357" t="s">
        <v>848</v>
      </c>
      <c r="AI50" s="357" t="s">
        <v>848</v>
      </c>
      <c r="AJ50" s="9">
        <v>16453</v>
      </c>
      <c r="AK50" s="9">
        <v>708</v>
      </c>
      <c r="AL50" s="18" t="s">
        <v>69</v>
      </c>
      <c r="AM50" s="18" t="s">
        <v>69</v>
      </c>
      <c r="AN50" s="18" t="s">
        <v>69</v>
      </c>
      <c r="AO50" s="18" t="s">
        <v>69</v>
      </c>
      <c r="AP50" s="9">
        <v>61376</v>
      </c>
      <c r="AQ50" s="9">
        <v>2770</v>
      </c>
      <c r="AR50" s="18" t="s">
        <v>69</v>
      </c>
      <c r="AS50" s="18" t="s">
        <v>69</v>
      </c>
      <c r="AT50" s="6">
        <f t="shared" ref="AT50:AT63" si="8">AU50</f>
        <v>151829</v>
      </c>
      <c r="AU50" s="9">
        <v>151829</v>
      </c>
      <c r="AV50" s="9">
        <v>7490</v>
      </c>
      <c r="AW50" s="18" t="s">
        <v>69</v>
      </c>
      <c r="AX50" s="18" t="s">
        <v>69</v>
      </c>
      <c r="AY50" s="9">
        <v>44480</v>
      </c>
      <c r="AZ50" s="9">
        <v>2573</v>
      </c>
      <c r="BA50" s="18" t="s">
        <v>69</v>
      </c>
      <c r="BB50" s="18" t="s">
        <v>69</v>
      </c>
      <c r="BC50" s="9">
        <v>107184</v>
      </c>
      <c r="BD50" s="18">
        <v>5940</v>
      </c>
      <c r="BE50" s="18" t="s">
        <v>69</v>
      </c>
      <c r="BF50" s="18" t="s">
        <v>69</v>
      </c>
      <c r="BG50" s="8">
        <f t="shared" si="4"/>
        <v>40700.64091827425</v>
      </c>
      <c r="BH50" s="28" t="s">
        <v>69</v>
      </c>
      <c r="BI50" s="23">
        <f t="shared" si="5"/>
        <v>3.730383516683887</v>
      </c>
      <c r="BJ50" s="8">
        <f t="shared" si="6"/>
        <v>40700.64091827425</v>
      </c>
      <c r="BK50" s="28" t="s">
        <v>848</v>
      </c>
      <c r="BL50" s="9">
        <v>17009</v>
      </c>
      <c r="BM50" s="9">
        <v>1080</v>
      </c>
      <c r="BN50" s="9">
        <v>12720</v>
      </c>
      <c r="BO50" s="9">
        <v>811</v>
      </c>
      <c r="BP50" s="28" t="s">
        <v>69</v>
      </c>
      <c r="BQ50" s="28" t="s">
        <v>69</v>
      </c>
      <c r="BR50" s="28" t="s">
        <v>69</v>
      </c>
      <c r="BS50" s="28" t="s">
        <v>69</v>
      </c>
      <c r="BT50" s="103">
        <f t="shared" ref="BT50" si="9">BL50-BN50</f>
        <v>4289</v>
      </c>
      <c r="BU50" s="28" t="s">
        <v>69</v>
      </c>
      <c r="BV50" s="28" t="s">
        <v>69</v>
      </c>
      <c r="BW50" s="28" t="s">
        <v>69</v>
      </c>
      <c r="BX50" s="28" t="s">
        <v>69</v>
      </c>
      <c r="BY50" s="28" t="s">
        <v>69</v>
      </c>
      <c r="BZ50" s="9">
        <v>12857</v>
      </c>
      <c r="CA50" s="9">
        <v>1246</v>
      </c>
      <c r="CB50" s="9">
        <v>3666</v>
      </c>
      <c r="CC50" s="9">
        <v>408</v>
      </c>
      <c r="CD50" s="28" t="s">
        <v>69</v>
      </c>
      <c r="CE50" s="28" t="s">
        <v>69</v>
      </c>
      <c r="CF50" s="28" t="s">
        <v>69</v>
      </c>
      <c r="CG50" s="28" t="s">
        <v>69</v>
      </c>
      <c r="CH50" s="28" t="s">
        <v>69</v>
      </c>
      <c r="CI50" s="103">
        <f t="shared" ref="CI50:CI63" si="10">BZ50-CB50</f>
        <v>9191</v>
      </c>
      <c r="CJ50" s="30" t="s">
        <v>69</v>
      </c>
      <c r="CK50" s="28" t="s">
        <v>69</v>
      </c>
      <c r="CL50" s="28" t="s">
        <v>69</v>
      </c>
      <c r="CM50" s="28" t="s">
        <v>69</v>
      </c>
      <c r="CN50" s="9">
        <v>409</v>
      </c>
      <c r="CO50" s="28">
        <v>60</v>
      </c>
      <c r="CP50" s="30" t="s">
        <v>69</v>
      </c>
      <c r="CQ50" s="30" t="s">
        <v>69</v>
      </c>
      <c r="CR50" s="9">
        <v>538</v>
      </c>
      <c r="CS50" s="9">
        <v>176</v>
      </c>
      <c r="CT50" s="30" t="s">
        <v>69</v>
      </c>
      <c r="CU50" s="30" t="s">
        <v>69</v>
      </c>
      <c r="CV50" s="139"/>
      <c r="CW50" s="139"/>
      <c r="CX50" s="139"/>
      <c r="CY50" s="139"/>
      <c r="CZ50" s="139"/>
      <c r="DA50" s="139"/>
      <c r="DB50" s="139"/>
      <c r="DC50" s="139"/>
    </row>
    <row r="51" spans="1:107" x14ac:dyDescent="0.3">
      <c r="A51" s="4" t="s">
        <v>5</v>
      </c>
      <c r="B51" t="s">
        <v>6</v>
      </c>
      <c r="C51" t="s">
        <v>2</v>
      </c>
      <c r="D51" s="7" t="s">
        <v>155</v>
      </c>
      <c r="E51" s="7" t="s">
        <v>476</v>
      </c>
      <c r="F51" s="16">
        <v>1994</v>
      </c>
      <c r="G51" s="1">
        <v>34449</v>
      </c>
      <c r="H51" s="102">
        <v>34602</v>
      </c>
      <c r="I51" s="5">
        <f t="shared" si="7"/>
        <v>154</v>
      </c>
      <c r="J51" s="357" t="s">
        <v>69</v>
      </c>
      <c r="K51" s="357" t="s">
        <v>69</v>
      </c>
      <c r="L51" s="357" t="s">
        <v>69</v>
      </c>
      <c r="M51" s="357" t="s">
        <v>69</v>
      </c>
      <c r="N51" s="357" t="s">
        <v>848</v>
      </c>
      <c r="O51" s="204" t="s">
        <v>69</v>
      </c>
      <c r="P51" s="204" t="s">
        <v>69</v>
      </c>
      <c r="Q51" s="204" t="s">
        <v>69</v>
      </c>
      <c r="R51" s="204" t="s">
        <v>69</v>
      </c>
      <c r="S51" s="204" t="s">
        <v>69</v>
      </c>
      <c r="T51" s="204" t="s">
        <v>69</v>
      </c>
      <c r="U51" s="204" t="s">
        <v>69</v>
      </c>
      <c r="V51" s="204" t="s">
        <v>69</v>
      </c>
      <c r="W51" s="204" t="s">
        <v>69</v>
      </c>
      <c r="X51" s="204" t="s">
        <v>69</v>
      </c>
      <c r="Y51" s="357" t="s">
        <v>69</v>
      </c>
      <c r="Z51" s="357" t="s">
        <v>848</v>
      </c>
      <c r="AA51" s="357" t="s">
        <v>848</v>
      </c>
      <c r="AB51" s="357" t="s">
        <v>848</v>
      </c>
      <c r="AC51" s="357" t="s">
        <v>848</v>
      </c>
      <c r="AD51" s="357" t="s">
        <v>848</v>
      </c>
      <c r="AE51" s="357" t="s">
        <v>848</v>
      </c>
      <c r="AF51" s="357" t="s">
        <v>848</v>
      </c>
      <c r="AG51" s="357" t="s">
        <v>848</v>
      </c>
      <c r="AH51" s="357" t="s">
        <v>848</v>
      </c>
      <c r="AI51" s="357" t="s">
        <v>848</v>
      </c>
      <c r="AJ51" s="9">
        <v>18839</v>
      </c>
      <c r="AK51" s="9">
        <v>875</v>
      </c>
      <c r="AL51" s="18" t="s">
        <v>69</v>
      </c>
      <c r="AM51" s="18" t="s">
        <v>69</v>
      </c>
      <c r="AN51" s="18" t="s">
        <v>69</v>
      </c>
      <c r="AO51" s="18" t="s">
        <v>69</v>
      </c>
      <c r="AP51" s="9">
        <v>64673</v>
      </c>
      <c r="AQ51" s="9">
        <v>2719</v>
      </c>
      <c r="AR51" s="18" t="s">
        <v>69</v>
      </c>
      <c r="AS51" s="18" t="s">
        <v>69</v>
      </c>
      <c r="AT51" s="6">
        <f t="shared" si="8"/>
        <v>168146</v>
      </c>
      <c r="AU51" s="9">
        <v>168146</v>
      </c>
      <c r="AV51" s="9">
        <v>7414</v>
      </c>
      <c r="AW51" s="18" t="s">
        <v>69</v>
      </c>
      <c r="AX51" s="18" t="s">
        <v>69</v>
      </c>
      <c r="AY51" s="9">
        <v>43363</v>
      </c>
      <c r="AZ51" s="9">
        <v>2775</v>
      </c>
      <c r="BA51" s="18" t="s">
        <v>69</v>
      </c>
      <c r="BB51" s="18" t="s">
        <v>69</v>
      </c>
      <c r="BC51" s="18">
        <v>123971</v>
      </c>
      <c r="BD51" s="18">
        <v>5375</v>
      </c>
      <c r="BE51" s="18" t="s">
        <v>69</v>
      </c>
      <c r="BF51" s="18" t="s">
        <v>69</v>
      </c>
      <c r="BG51" s="8">
        <f t="shared" si="4"/>
        <v>48980.293074389621</v>
      </c>
      <c r="BH51" s="28" t="s">
        <v>69</v>
      </c>
      <c r="BI51" s="23">
        <f t="shared" si="5"/>
        <v>3.4329316842719888</v>
      </c>
      <c r="BJ51" s="8">
        <f t="shared" si="6"/>
        <v>48980.293074389621</v>
      </c>
      <c r="BK51" s="28" t="s">
        <v>848</v>
      </c>
      <c r="BL51" s="9">
        <v>18418</v>
      </c>
      <c r="BM51" s="9">
        <v>1744</v>
      </c>
      <c r="BN51" s="9">
        <v>13185</v>
      </c>
      <c r="BO51" s="9">
        <v>1133</v>
      </c>
      <c r="BP51" s="28" t="s">
        <v>69</v>
      </c>
      <c r="BQ51" s="28" t="s">
        <v>69</v>
      </c>
      <c r="BR51" s="28" t="s">
        <v>69</v>
      </c>
      <c r="BS51" s="28" t="s">
        <v>69</v>
      </c>
      <c r="BT51" s="9">
        <v>5233</v>
      </c>
      <c r="BU51" s="28">
        <v>1326</v>
      </c>
      <c r="BV51" s="28" t="s">
        <v>69</v>
      </c>
      <c r="BW51" s="28" t="s">
        <v>69</v>
      </c>
      <c r="BX51" s="28" t="s">
        <v>69</v>
      </c>
      <c r="BY51" s="28" t="s">
        <v>69</v>
      </c>
      <c r="BZ51" s="9">
        <v>21847</v>
      </c>
      <c r="CA51" s="9">
        <v>1710</v>
      </c>
      <c r="CB51" s="9">
        <v>5577</v>
      </c>
      <c r="CC51" s="9">
        <v>685</v>
      </c>
      <c r="CD51" s="28" t="s">
        <v>69</v>
      </c>
      <c r="CE51" s="28" t="s">
        <v>69</v>
      </c>
      <c r="CF51" s="28" t="s">
        <v>69</v>
      </c>
      <c r="CG51" s="28" t="s">
        <v>69</v>
      </c>
      <c r="CH51" s="28" t="s">
        <v>69</v>
      </c>
      <c r="CI51" s="103">
        <f t="shared" si="10"/>
        <v>16270</v>
      </c>
      <c r="CJ51" s="30" t="s">
        <v>69</v>
      </c>
      <c r="CK51" s="28" t="s">
        <v>69</v>
      </c>
      <c r="CL51" s="28" t="s">
        <v>69</v>
      </c>
      <c r="CM51" s="28" t="s">
        <v>69</v>
      </c>
      <c r="CN51" s="9">
        <v>1088</v>
      </c>
      <c r="CO51" s="28">
        <v>163</v>
      </c>
      <c r="CP51" s="30" t="s">
        <v>69</v>
      </c>
      <c r="CQ51" s="30" t="s">
        <v>69</v>
      </c>
      <c r="CR51" s="9">
        <v>1046</v>
      </c>
      <c r="CS51" s="9">
        <v>279</v>
      </c>
      <c r="CT51" s="30" t="s">
        <v>69</v>
      </c>
      <c r="CU51" s="30" t="s">
        <v>69</v>
      </c>
      <c r="CV51" s="139"/>
      <c r="CW51" s="139"/>
      <c r="CX51" s="139"/>
      <c r="CY51" s="139"/>
      <c r="CZ51" s="139"/>
      <c r="DA51" s="139"/>
      <c r="DB51" s="139"/>
      <c r="DC51" s="139"/>
    </row>
    <row r="52" spans="1:107" s="48" customFormat="1" x14ac:dyDescent="0.3">
      <c r="A52" s="57" t="s">
        <v>703</v>
      </c>
      <c r="D52" s="280"/>
      <c r="E52" s="280"/>
      <c r="F52" s="325"/>
      <c r="G52" s="326"/>
      <c r="H52" s="327"/>
      <c r="I52" s="58"/>
      <c r="J52" s="58"/>
      <c r="K52" s="58"/>
      <c r="L52" s="58"/>
      <c r="M52" s="58"/>
      <c r="N52" s="58"/>
      <c r="O52" s="172"/>
      <c r="P52" s="172"/>
      <c r="Q52" s="172"/>
      <c r="R52" s="172"/>
      <c r="S52" s="172"/>
      <c r="T52" s="172"/>
      <c r="U52" s="172"/>
      <c r="V52" s="172"/>
      <c r="W52" s="172"/>
      <c r="X52" s="172"/>
      <c r="Y52" s="336"/>
      <c r="Z52" s="336"/>
      <c r="AA52" s="336"/>
      <c r="AB52" s="336"/>
      <c r="AC52" s="336"/>
      <c r="AD52" s="336"/>
      <c r="AE52" s="336"/>
      <c r="AF52" s="336"/>
      <c r="AG52" s="336"/>
      <c r="AH52" s="336"/>
      <c r="AI52" s="336"/>
      <c r="AJ52" s="328"/>
      <c r="AK52" s="328"/>
      <c r="AL52" s="329"/>
      <c r="AM52" s="329"/>
      <c r="AN52" s="329"/>
      <c r="AO52" s="329"/>
      <c r="AP52" s="328"/>
      <c r="AQ52" s="328"/>
      <c r="AR52" s="329"/>
      <c r="AS52" s="329"/>
      <c r="AT52" s="330"/>
      <c r="AU52" s="328"/>
      <c r="AV52" s="328"/>
      <c r="AW52" s="329"/>
      <c r="AX52" s="329"/>
      <c r="AY52" s="328"/>
      <c r="AZ52" s="328"/>
      <c r="BA52" s="329"/>
      <c r="BB52" s="329"/>
      <c r="BC52" s="329"/>
      <c r="BD52" s="329"/>
      <c r="BE52" s="329"/>
      <c r="BF52" s="329"/>
      <c r="BG52" s="331"/>
      <c r="BH52" s="332"/>
      <c r="BI52" s="333"/>
      <c r="BJ52" s="331"/>
      <c r="BK52" s="331"/>
      <c r="BL52" s="328"/>
      <c r="BM52" s="328"/>
      <c r="BN52" s="328"/>
      <c r="BO52" s="328"/>
      <c r="BP52" s="332"/>
      <c r="BQ52" s="332"/>
      <c r="BR52" s="332"/>
      <c r="BS52" s="332"/>
      <c r="BT52" s="328"/>
      <c r="BU52" s="332"/>
      <c r="BV52" s="332"/>
      <c r="BW52" s="332"/>
      <c r="BX52" s="332"/>
      <c r="BY52" s="332"/>
      <c r="BZ52" s="328"/>
      <c r="CA52" s="328"/>
      <c r="CB52" s="328"/>
      <c r="CC52" s="328"/>
      <c r="CD52" s="332"/>
      <c r="CE52" s="332"/>
      <c r="CF52" s="332"/>
      <c r="CG52" s="332"/>
      <c r="CH52" s="335"/>
      <c r="CI52" s="334"/>
      <c r="CJ52" s="335"/>
      <c r="CK52" s="332"/>
      <c r="CL52" s="332"/>
      <c r="CM52" s="332"/>
      <c r="CN52" s="328"/>
      <c r="CO52" s="332"/>
      <c r="CP52" s="335"/>
      <c r="CQ52" s="335"/>
      <c r="CR52" s="328"/>
      <c r="CS52" s="328"/>
      <c r="CT52" s="335"/>
      <c r="CU52" s="335"/>
      <c r="CV52" s="164"/>
      <c r="CW52" s="164"/>
      <c r="CX52" s="164"/>
      <c r="CY52" s="164"/>
      <c r="CZ52" s="164"/>
      <c r="DA52" s="164"/>
      <c r="DB52" s="164"/>
      <c r="DC52" s="164"/>
    </row>
    <row r="53" spans="1:107" x14ac:dyDescent="0.3">
      <c r="A53" s="4" t="s">
        <v>7</v>
      </c>
      <c r="B53" t="s">
        <v>8</v>
      </c>
      <c r="C53" t="s">
        <v>9</v>
      </c>
      <c r="D53" s="7" t="s">
        <v>155</v>
      </c>
      <c r="E53" s="7" t="s">
        <v>476</v>
      </c>
      <c r="F53" s="16">
        <v>1995</v>
      </c>
      <c r="G53" s="1">
        <v>34813</v>
      </c>
      <c r="H53" s="102">
        <v>34966</v>
      </c>
      <c r="I53" s="5">
        <f t="shared" si="7"/>
        <v>154</v>
      </c>
      <c r="J53" s="357" t="s">
        <v>69</v>
      </c>
      <c r="K53" s="357" t="s">
        <v>69</v>
      </c>
      <c r="L53" s="357" t="s">
        <v>69</v>
      </c>
      <c r="M53" s="357" t="s">
        <v>69</v>
      </c>
      <c r="N53" s="357" t="s">
        <v>848</v>
      </c>
      <c r="O53" s="204" t="s">
        <v>69</v>
      </c>
      <c r="P53" s="204" t="s">
        <v>69</v>
      </c>
      <c r="Q53" s="204" t="s">
        <v>69</v>
      </c>
      <c r="R53" s="204" t="s">
        <v>69</v>
      </c>
      <c r="S53" s="204" t="s">
        <v>69</v>
      </c>
      <c r="T53" s="204" t="s">
        <v>69</v>
      </c>
      <c r="U53" s="204" t="s">
        <v>69</v>
      </c>
      <c r="V53" s="204" t="s">
        <v>69</v>
      </c>
      <c r="W53" s="204" t="s">
        <v>69</v>
      </c>
      <c r="X53" s="204" t="s">
        <v>69</v>
      </c>
      <c r="Y53" s="357" t="s">
        <v>69</v>
      </c>
      <c r="Z53" s="357" t="s">
        <v>848</v>
      </c>
      <c r="AA53" s="357" t="s">
        <v>848</v>
      </c>
      <c r="AB53" s="357" t="s">
        <v>848</v>
      </c>
      <c r="AC53" s="357" t="s">
        <v>848</v>
      </c>
      <c r="AD53" s="357" t="s">
        <v>848</v>
      </c>
      <c r="AE53" s="357" t="s">
        <v>848</v>
      </c>
      <c r="AF53" s="357" t="s">
        <v>848</v>
      </c>
      <c r="AG53" s="357" t="s">
        <v>848</v>
      </c>
      <c r="AH53" s="357" t="s">
        <v>848</v>
      </c>
      <c r="AI53" s="357" t="s">
        <v>848</v>
      </c>
      <c r="AJ53" s="9">
        <v>18429</v>
      </c>
      <c r="AK53" s="9">
        <v>672</v>
      </c>
      <c r="AL53" s="18" t="s">
        <v>69</v>
      </c>
      <c r="AM53" s="18" t="s">
        <v>69</v>
      </c>
      <c r="AN53" s="18" t="s">
        <v>69</v>
      </c>
      <c r="AO53" s="18" t="s">
        <v>69</v>
      </c>
      <c r="AP53" s="9">
        <v>69028</v>
      </c>
      <c r="AQ53" s="9">
        <v>2540</v>
      </c>
      <c r="AR53" s="18" t="s">
        <v>69</v>
      </c>
      <c r="AS53" s="18" t="s">
        <v>69</v>
      </c>
      <c r="AT53" s="6">
        <f t="shared" si="8"/>
        <v>188000</v>
      </c>
      <c r="AU53" s="9">
        <v>188000</v>
      </c>
      <c r="AV53" s="9">
        <v>7884</v>
      </c>
      <c r="AW53" s="18" t="s">
        <v>69</v>
      </c>
      <c r="AX53" s="18" t="s">
        <v>69</v>
      </c>
      <c r="AY53" s="9">
        <v>51710</v>
      </c>
      <c r="AZ53" s="9">
        <v>3592</v>
      </c>
      <c r="BA53" s="18" t="s">
        <v>69</v>
      </c>
      <c r="BB53" s="18" t="s">
        <v>69</v>
      </c>
      <c r="BC53" s="18">
        <v>135866</v>
      </c>
      <c r="BD53" s="18">
        <v>5647</v>
      </c>
      <c r="BE53" s="18" t="s">
        <v>69</v>
      </c>
      <c r="BF53" s="18" t="s">
        <v>69</v>
      </c>
      <c r="BG53" s="8">
        <f t="shared" si="4"/>
        <v>50191.980066060154</v>
      </c>
      <c r="BH53" s="28" t="s">
        <v>69</v>
      </c>
      <c r="BI53" s="23">
        <f t="shared" si="5"/>
        <v>3.7456183189538224</v>
      </c>
      <c r="BJ53" s="8">
        <f t="shared" si="6"/>
        <v>50191.980066060154</v>
      </c>
      <c r="BK53" s="30" t="s">
        <v>848</v>
      </c>
      <c r="BL53" s="9">
        <v>19114</v>
      </c>
      <c r="BM53" s="9">
        <v>1666</v>
      </c>
      <c r="BN53" s="9">
        <v>13151</v>
      </c>
      <c r="BO53" s="9">
        <v>1182</v>
      </c>
      <c r="BP53" s="28" t="s">
        <v>69</v>
      </c>
      <c r="BQ53" s="28" t="s">
        <v>69</v>
      </c>
      <c r="BR53" s="28" t="s">
        <v>69</v>
      </c>
      <c r="BS53" s="28" t="s">
        <v>69</v>
      </c>
      <c r="BT53" s="9">
        <v>5963</v>
      </c>
      <c r="BU53" s="28">
        <v>1174</v>
      </c>
      <c r="BV53" s="28" t="s">
        <v>69</v>
      </c>
      <c r="BW53" s="28" t="s">
        <v>69</v>
      </c>
      <c r="BX53" s="28" t="s">
        <v>69</v>
      </c>
      <c r="BY53" s="28" t="s">
        <v>69</v>
      </c>
      <c r="BZ53" s="9">
        <v>29932</v>
      </c>
      <c r="CA53" s="9">
        <v>1803</v>
      </c>
      <c r="CB53" s="9">
        <v>7676</v>
      </c>
      <c r="CC53" s="9">
        <v>637</v>
      </c>
      <c r="CD53" s="28" t="s">
        <v>69</v>
      </c>
      <c r="CE53" s="28" t="s">
        <v>69</v>
      </c>
      <c r="CF53" s="28" t="s">
        <v>69</v>
      </c>
      <c r="CG53" s="28" t="s">
        <v>69</v>
      </c>
      <c r="CH53" s="28" t="s">
        <v>69</v>
      </c>
      <c r="CI53" s="103">
        <f t="shared" si="10"/>
        <v>22256</v>
      </c>
      <c r="CJ53" s="30" t="s">
        <v>69</v>
      </c>
      <c r="CK53" s="28" t="s">
        <v>69</v>
      </c>
      <c r="CL53" s="28" t="s">
        <v>69</v>
      </c>
      <c r="CM53" s="28" t="s">
        <v>69</v>
      </c>
      <c r="CN53" s="9">
        <v>2083</v>
      </c>
      <c r="CO53" s="28">
        <v>248</v>
      </c>
      <c r="CP53" s="30" t="s">
        <v>69</v>
      </c>
      <c r="CQ53" s="30" t="s">
        <v>69</v>
      </c>
      <c r="CR53" s="9">
        <v>2085</v>
      </c>
      <c r="CS53" s="9">
        <v>331</v>
      </c>
      <c r="CT53" s="30" t="s">
        <v>69</v>
      </c>
      <c r="CU53" s="30" t="s">
        <v>69</v>
      </c>
      <c r="CV53" s="139"/>
      <c r="CW53" s="139"/>
      <c r="CX53" s="139"/>
      <c r="CY53" s="139"/>
      <c r="CZ53" s="139"/>
      <c r="DA53" s="139"/>
      <c r="DB53" s="139"/>
      <c r="DC53" s="139"/>
    </row>
    <row r="54" spans="1:107" s="48" customFormat="1" x14ac:dyDescent="0.3">
      <c r="A54" s="57" t="s">
        <v>704</v>
      </c>
      <c r="D54" s="280"/>
      <c r="E54" s="280"/>
      <c r="F54" s="325"/>
      <c r="G54" s="326"/>
      <c r="H54" s="327"/>
      <c r="I54" s="58"/>
      <c r="J54" s="58"/>
      <c r="K54" s="58"/>
      <c r="L54" s="58"/>
      <c r="M54" s="58"/>
      <c r="N54" s="58"/>
      <c r="O54" s="172"/>
      <c r="P54" s="172"/>
      <c r="Q54" s="172"/>
      <c r="R54" s="172"/>
      <c r="S54" s="172"/>
      <c r="T54" s="172"/>
      <c r="U54" s="172"/>
      <c r="V54" s="172"/>
      <c r="W54" s="172"/>
      <c r="X54" s="172"/>
      <c r="Y54" s="336"/>
      <c r="Z54" s="336"/>
      <c r="AA54" s="336"/>
      <c r="AB54" s="336"/>
      <c r="AC54" s="336"/>
      <c r="AD54" s="336"/>
      <c r="AE54" s="336"/>
      <c r="AF54" s="336"/>
      <c r="AG54" s="336"/>
      <c r="AH54" s="336"/>
      <c r="AI54" s="336"/>
      <c r="AJ54" s="328"/>
      <c r="AK54" s="328"/>
      <c r="AL54" s="329"/>
      <c r="AM54" s="329"/>
      <c r="AN54" s="329"/>
      <c r="AO54" s="329"/>
      <c r="AP54" s="328"/>
      <c r="AQ54" s="328"/>
      <c r="AR54" s="329"/>
      <c r="AS54" s="329"/>
      <c r="AT54" s="330"/>
      <c r="AU54" s="328"/>
      <c r="AV54" s="328"/>
      <c r="AW54" s="329"/>
      <c r="AX54" s="329"/>
      <c r="AY54" s="328"/>
      <c r="AZ54" s="328"/>
      <c r="BA54" s="329"/>
      <c r="BB54" s="329"/>
      <c r="BC54" s="329"/>
      <c r="BD54" s="329"/>
      <c r="BE54" s="329"/>
      <c r="BF54" s="329"/>
      <c r="BG54" s="331"/>
      <c r="BH54" s="332"/>
      <c r="BI54" s="333"/>
      <c r="BJ54" s="331"/>
      <c r="BL54" s="328"/>
      <c r="BM54" s="328"/>
      <c r="BN54" s="328"/>
      <c r="BO54" s="328"/>
      <c r="BP54" s="332"/>
      <c r="BQ54" s="332"/>
      <c r="BR54" s="332"/>
      <c r="BS54" s="332"/>
      <c r="BT54" s="328"/>
      <c r="BU54" s="332"/>
      <c r="BV54" s="332"/>
      <c r="BW54" s="332"/>
      <c r="BX54" s="332"/>
      <c r="BY54" s="332"/>
      <c r="BZ54" s="328"/>
      <c r="CA54" s="328"/>
      <c r="CB54" s="328"/>
      <c r="CC54" s="328"/>
      <c r="CD54" s="332"/>
      <c r="CE54" s="332"/>
      <c r="CF54" s="332"/>
      <c r="CG54" s="332"/>
      <c r="CH54" s="335"/>
      <c r="CI54" s="334"/>
      <c r="CJ54" s="335"/>
      <c r="CK54" s="332"/>
      <c r="CL54" s="332"/>
      <c r="CM54" s="332"/>
      <c r="CN54" s="328"/>
      <c r="CO54" s="332"/>
      <c r="CP54" s="335"/>
      <c r="CQ54" s="335"/>
      <c r="CR54" s="328"/>
      <c r="CS54" s="328"/>
      <c r="CT54" s="335"/>
      <c r="CU54" s="335"/>
      <c r="CV54" s="164"/>
      <c r="CW54" s="164"/>
      <c r="CX54" s="164"/>
      <c r="CY54" s="164"/>
      <c r="CZ54" s="164"/>
      <c r="DA54" s="164"/>
      <c r="DB54" s="164"/>
      <c r="DC54" s="164"/>
    </row>
    <row r="55" spans="1:107" x14ac:dyDescent="0.3">
      <c r="A55" s="4" t="s">
        <v>10</v>
      </c>
      <c r="B55" t="s">
        <v>11</v>
      </c>
      <c r="C55" t="s">
        <v>9</v>
      </c>
      <c r="D55" s="7" t="s">
        <v>155</v>
      </c>
      <c r="E55" s="7" t="s">
        <v>476</v>
      </c>
      <c r="F55" s="16">
        <v>1996</v>
      </c>
      <c r="G55" s="1">
        <v>35177</v>
      </c>
      <c r="H55" s="102">
        <v>35330</v>
      </c>
      <c r="I55" s="5">
        <f t="shared" si="7"/>
        <v>154</v>
      </c>
      <c r="J55" s="357" t="s">
        <v>69</v>
      </c>
      <c r="K55" s="357" t="s">
        <v>69</v>
      </c>
      <c r="L55" s="357" t="s">
        <v>69</v>
      </c>
      <c r="M55" s="357" t="s">
        <v>69</v>
      </c>
      <c r="N55" s="357" t="s">
        <v>848</v>
      </c>
      <c r="O55" s="204" t="s">
        <v>69</v>
      </c>
      <c r="P55" s="204" t="s">
        <v>69</v>
      </c>
      <c r="Q55" s="204" t="s">
        <v>69</v>
      </c>
      <c r="R55" s="204" t="s">
        <v>69</v>
      </c>
      <c r="S55" s="204" t="s">
        <v>69</v>
      </c>
      <c r="T55" s="204" t="s">
        <v>69</v>
      </c>
      <c r="U55" s="204" t="s">
        <v>69</v>
      </c>
      <c r="V55" s="204" t="s">
        <v>69</v>
      </c>
      <c r="W55" s="204" t="s">
        <v>69</v>
      </c>
      <c r="X55" s="204" t="s">
        <v>69</v>
      </c>
      <c r="Y55" s="357" t="s">
        <v>69</v>
      </c>
      <c r="Z55" s="357" t="s">
        <v>848</v>
      </c>
      <c r="AA55" s="357" t="s">
        <v>848</v>
      </c>
      <c r="AB55" s="357" t="s">
        <v>848</v>
      </c>
      <c r="AC55" s="357" t="s">
        <v>848</v>
      </c>
      <c r="AD55" s="357" t="s">
        <v>848</v>
      </c>
      <c r="AE55" s="357" t="s">
        <v>848</v>
      </c>
      <c r="AF55" s="357" t="s">
        <v>848</v>
      </c>
      <c r="AG55" s="357" t="s">
        <v>848</v>
      </c>
      <c r="AH55" s="357" t="s">
        <v>848</v>
      </c>
      <c r="AI55" s="357" t="s">
        <v>848</v>
      </c>
      <c r="AJ55" s="9">
        <v>16649</v>
      </c>
      <c r="AK55" s="9">
        <v>711</v>
      </c>
      <c r="AL55" s="18" t="s">
        <v>69</v>
      </c>
      <c r="AM55" s="18" t="s">
        <v>69</v>
      </c>
      <c r="AN55" s="18" t="s">
        <v>69</v>
      </c>
      <c r="AO55" s="18" t="s">
        <v>69</v>
      </c>
      <c r="AP55" s="9">
        <v>62320</v>
      </c>
      <c r="AQ55" s="9">
        <v>2718</v>
      </c>
      <c r="AR55" s="18" t="s">
        <v>69</v>
      </c>
      <c r="AS55" s="18" t="s">
        <v>69</v>
      </c>
      <c r="AT55" s="6">
        <f t="shared" si="8"/>
        <v>182513</v>
      </c>
      <c r="AU55" s="9">
        <v>182513</v>
      </c>
      <c r="AV55" s="9">
        <v>8502</v>
      </c>
      <c r="AW55" s="18" t="s">
        <v>69</v>
      </c>
      <c r="AX55" s="18" t="s">
        <v>69</v>
      </c>
      <c r="AY55" s="9">
        <v>45075</v>
      </c>
      <c r="AZ55" s="9">
        <v>2989</v>
      </c>
      <c r="BA55" s="18" t="s">
        <v>69</v>
      </c>
      <c r="BB55" s="18" t="s">
        <v>69</v>
      </c>
      <c r="BC55" s="18">
        <v>136585</v>
      </c>
      <c r="BD55" s="18">
        <v>6854</v>
      </c>
      <c r="BE55" s="18" t="s">
        <v>69</v>
      </c>
      <c r="BF55" s="18" t="s">
        <v>69</v>
      </c>
      <c r="BG55" s="8">
        <f t="shared" si="4"/>
        <v>48758.968822207964</v>
      </c>
      <c r="BH55" s="28" t="s">
        <v>69</v>
      </c>
      <c r="BI55" s="23">
        <f t="shared" si="5"/>
        <v>3.7431677578232923</v>
      </c>
      <c r="BJ55" s="8">
        <f t="shared" si="6"/>
        <v>48758.968822207964</v>
      </c>
      <c r="BK55" s="30" t="s">
        <v>848</v>
      </c>
      <c r="BL55" s="9">
        <v>17874</v>
      </c>
      <c r="BM55" s="9">
        <v>1528</v>
      </c>
      <c r="BN55" s="9">
        <v>12015</v>
      </c>
      <c r="BO55" s="9">
        <v>943</v>
      </c>
      <c r="BP55" s="28" t="s">
        <v>69</v>
      </c>
      <c r="BQ55" s="28" t="s">
        <v>69</v>
      </c>
      <c r="BR55" s="28" t="s">
        <v>69</v>
      </c>
      <c r="BS55" s="28" t="s">
        <v>69</v>
      </c>
      <c r="BT55" s="9">
        <v>5859</v>
      </c>
      <c r="BU55" s="28">
        <v>1203</v>
      </c>
      <c r="BV55" s="28" t="s">
        <v>69</v>
      </c>
      <c r="BW55" s="28" t="s">
        <v>69</v>
      </c>
      <c r="BX55" s="28" t="s">
        <v>69</v>
      </c>
      <c r="BY55" s="28" t="s">
        <v>69</v>
      </c>
      <c r="BZ55" s="9">
        <v>22371</v>
      </c>
      <c r="CA55" s="9">
        <v>1557</v>
      </c>
      <c r="CB55" s="9">
        <v>6754</v>
      </c>
      <c r="CC55" s="9">
        <v>590</v>
      </c>
      <c r="CD55" s="28" t="s">
        <v>69</v>
      </c>
      <c r="CE55" s="28" t="s">
        <v>69</v>
      </c>
      <c r="CF55" s="28" t="s">
        <v>69</v>
      </c>
      <c r="CG55" s="28" t="s">
        <v>69</v>
      </c>
      <c r="CH55" s="28" t="s">
        <v>69</v>
      </c>
      <c r="CI55" s="103">
        <f t="shared" si="10"/>
        <v>15617</v>
      </c>
      <c r="CJ55" s="30" t="s">
        <v>69</v>
      </c>
      <c r="CK55" s="28" t="s">
        <v>69</v>
      </c>
      <c r="CL55" s="28" t="s">
        <v>69</v>
      </c>
      <c r="CM55" s="28" t="s">
        <v>69</v>
      </c>
      <c r="CN55" s="9">
        <v>3472</v>
      </c>
      <c r="CO55" s="28">
        <v>378</v>
      </c>
      <c r="CP55" s="30" t="s">
        <v>69</v>
      </c>
      <c r="CQ55" s="30" t="s">
        <v>69</v>
      </c>
      <c r="CR55" s="9">
        <v>1830</v>
      </c>
      <c r="CS55" s="9">
        <v>237</v>
      </c>
      <c r="CT55" s="30" t="s">
        <v>69</v>
      </c>
      <c r="CU55" s="30" t="s">
        <v>69</v>
      </c>
      <c r="CV55" s="139"/>
      <c r="CW55" s="139"/>
      <c r="CX55" s="139"/>
      <c r="CY55" s="139"/>
      <c r="CZ55" s="139"/>
      <c r="DA55" s="139"/>
      <c r="DB55" s="139"/>
      <c r="DC55" s="139"/>
    </row>
    <row r="56" spans="1:107" x14ac:dyDescent="0.3">
      <c r="A56" s="4" t="s">
        <v>12</v>
      </c>
      <c r="B56" t="s">
        <v>13</v>
      </c>
      <c r="C56" t="s">
        <v>2</v>
      </c>
      <c r="D56" s="7" t="s">
        <v>155</v>
      </c>
      <c r="E56" s="7" t="s">
        <v>476</v>
      </c>
      <c r="F56" s="16">
        <v>1997</v>
      </c>
      <c r="G56" s="1">
        <v>35548</v>
      </c>
      <c r="H56" s="102">
        <v>35701</v>
      </c>
      <c r="I56" s="5">
        <f t="shared" si="7"/>
        <v>154</v>
      </c>
      <c r="J56" s="357" t="s">
        <v>69</v>
      </c>
      <c r="K56" s="357" t="s">
        <v>69</v>
      </c>
      <c r="L56" s="357" t="s">
        <v>69</v>
      </c>
      <c r="M56" s="357" t="s">
        <v>69</v>
      </c>
      <c r="N56" s="357" t="s">
        <v>848</v>
      </c>
      <c r="O56" s="204" t="s">
        <v>69</v>
      </c>
      <c r="P56" s="204" t="s">
        <v>69</v>
      </c>
      <c r="Q56" s="204" t="s">
        <v>69</v>
      </c>
      <c r="R56" s="204" t="s">
        <v>69</v>
      </c>
      <c r="S56" s="204" t="s">
        <v>69</v>
      </c>
      <c r="T56" s="204" t="s">
        <v>69</v>
      </c>
      <c r="U56" s="204" t="s">
        <v>69</v>
      </c>
      <c r="V56" s="204" t="s">
        <v>69</v>
      </c>
      <c r="W56" s="204" t="s">
        <v>69</v>
      </c>
      <c r="X56" s="204" t="s">
        <v>69</v>
      </c>
      <c r="Y56" s="357" t="s">
        <v>69</v>
      </c>
      <c r="Z56" s="357" t="s">
        <v>848</v>
      </c>
      <c r="AA56" s="357" t="s">
        <v>848</v>
      </c>
      <c r="AB56" s="357" t="s">
        <v>848</v>
      </c>
      <c r="AC56" s="357" t="s">
        <v>848</v>
      </c>
      <c r="AD56" s="357" t="s">
        <v>848</v>
      </c>
      <c r="AE56" s="357" t="s">
        <v>848</v>
      </c>
      <c r="AF56" s="357" t="s">
        <v>848</v>
      </c>
      <c r="AG56" s="357" t="s">
        <v>848</v>
      </c>
      <c r="AH56" s="357" t="s">
        <v>848</v>
      </c>
      <c r="AI56" s="357" t="s">
        <v>848</v>
      </c>
      <c r="AJ56" s="9">
        <v>20251</v>
      </c>
      <c r="AK56" s="9">
        <v>977</v>
      </c>
      <c r="AL56" s="18" t="s">
        <v>69</v>
      </c>
      <c r="AM56" s="18" t="s">
        <v>69</v>
      </c>
      <c r="AN56" s="18" t="s">
        <v>69</v>
      </c>
      <c r="AO56" s="18" t="s">
        <v>69</v>
      </c>
      <c r="AP56" s="9">
        <v>71494</v>
      </c>
      <c r="AQ56" s="9">
        <v>3465</v>
      </c>
      <c r="AR56" s="18" t="s">
        <v>69</v>
      </c>
      <c r="AS56" s="18" t="s">
        <v>69</v>
      </c>
      <c r="AT56" s="6">
        <f t="shared" si="8"/>
        <v>207288</v>
      </c>
      <c r="AU56" s="9">
        <v>207288</v>
      </c>
      <c r="AV56" s="9">
        <v>10670</v>
      </c>
      <c r="AW56" s="18" t="s">
        <v>69</v>
      </c>
      <c r="AX56" s="18" t="s">
        <v>69</v>
      </c>
      <c r="AY56" s="9">
        <v>61711</v>
      </c>
      <c r="AZ56" s="9">
        <v>4573</v>
      </c>
      <c r="BA56" s="18" t="s">
        <v>69</v>
      </c>
      <c r="BB56" s="18" t="s">
        <v>69</v>
      </c>
      <c r="BC56" s="18">
        <v>145114</v>
      </c>
      <c r="BD56" s="18">
        <v>7506</v>
      </c>
      <c r="BE56" s="18" t="s">
        <v>69</v>
      </c>
      <c r="BF56" s="18" t="s">
        <v>69</v>
      </c>
      <c r="BG56" s="8">
        <f t="shared" si="4"/>
        <v>58715.266847567633</v>
      </c>
      <c r="BH56" s="28" t="s">
        <v>69</v>
      </c>
      <c r="BI56" s="23">
        <f t="shared" si="5"/>
        <v>3.5303935608118113</v>
      </c>
      <c r="BJ56" s="8">
        <f t="shared" si="6"/>
        <v>58715.266847567633</v>
      </c>
      <c r="BK56" s="30" t="s">
        <v>848</v>
      </c>
      <c r="BL56" s="9">
        <v>35370</v>
      </c>
      <c r="BM56" s="9">
        <v>3435</v>
      </c>
      <c r="BN56" s="9">
        <v>21852</v>
      </c>
      <c r="BO56" s="9">
        <v>1962</v>
      </c>
      <c r="BP56" s="28" t="s">
        <v>69</v>
      </c>
      <c r="BQ56" s="28" t="s">
        <v>69</v>
      </c>
      <c r="BR56" s="28" t="s">
        <v>69</v>
      </c>
      <c r="BS56" s="28" t="s">
        <v>69</v>
      </c>
      <c r="BT56" s="9">
        <v>13518</v>
      </c>
      <c r="BU56" s="28">
        <v>2819</v>
      </c>
      <c r="BV56" s="28" t="s">
        <v>69</v>
      </c>
      <c r="BW56" s="28" t="s">
        <v>69</v>
      </c>
      <c r="BX56" s="28" t="s">
        <v>69</v>
      </c>
      <c r="BY56" s="28" t="s">
        <v>69</v>
      </c>
      <c r="BZ56" s="9">
        <v>26745</v>
      </c>
      <c r="CA56" s="9">
        <v>2001</v>
      </c>
      <c r="CB56" s="9">
        <v>10288</v>
      </c>
      <c r="CC56" s="9">
        <v>1014</v>
      </c>
      <c r="CD56" s="28" t="s">
        <v>69</v>
      </c>
      <c r="CE56" s="28" t="s">
        <v>69</v>
      </c>
      <c r="CF56" s="28" t="s">
        <v>69</v>
      </c>
      <c r="CG56" s="28" t="s">
        <v>69</v>
      </c>
      <c r="CH56" s="28" t="s">
        <v>69</v>
      </c>
      <c r="CI56" s="103">
        <f t="shared" si="10"/>
        <v>16457</v>
      </c>
      <c r="CJ56" s="30" t="s">
        <v>69</v>
      </c>
      <c r="CK56" s="28" t="s">
        <v>69</v>
      </c>
      <c r="CL56" s="28" t="s">
        <v>69</v>
      </c>
      <c r="CM56" s="28" t="s">
        <v>69</v>
      </c>
      <c r="CN56" s="9">
        <v>5794</v>
      </c>
      <c r="CO56" s="28">
        <v>739</v>
      </c>
      <c r="CP56" s="30" t="s">
        <v>69</v>
      </c>
      <c r="CQ56" s="30" t="s">
        <v>69</v>
      </c>
      <c r="CR56" s="9">
        <v>2750</v>
      </c>
      <c r="CS56" s="9">
        <v>376</v>
      </c>
      <c r="CT56" s="30" t="s">
        <v>69</v>
      </c>
      <c r="CU56" s="30" t="s">
        <v>69</v>
      </c>
      <c r="CV56" s="139"/>
      <c r="CW56" s="139"/>
      <c r="CX56" s="139"/>
      <c r="CY56" s="139"/>
      <c r="CZ56" s="139"/>
      <c r="DA56" s="139"/>
      <c r="DB56" s="139"/>
      <c r="DC56" s="139"/>
    </row>
    <row r="57" spans="1:107" x14ac:dyDescent="0.3">
      <c r="A57" s="4" t="s">
        <v>14</v>
      </c>
      <c r="B57" t="s">
        <v>15</v>
      </c>
      <c r="C57" t="s">
        <v>9</v>
      </c>
      <c r="D57" s="7" t="s">
        <v>155</v>
      </c>
      <c r="E57" s="7" t="s">
        <v>476</v>
      </c>
      <c r="F57" s="16">
        <v>1998</v>
      </c>
      <c r="G57" s="1">
        <v>35912</v>
      </c>
      <c r="H57" s="102">
        <v>36065</v>
      </c>
      <c r="I57" s="5">
        <f t="shared" si="7"/>
        <v>154</v>
      </c>
      <c r="J57" s="357" t="s">
        <v>69</v>
      </c>
      <c r="K57" s="357" t="s">
        <v>69</v>
      </c>
      <c r="L57" s="357" t="s">
        <v>69</v>
      </c>
      <c r="M57" s="357" t="s">
        <v>69</v>
      </c>
      <c r="N57" s="357" t="s">
        <v>848</v>
      </c>
      <c r="O57" s="204" t="s">
        <v>69</v>
      </c>
      <c r="P57" s="204" t="s">
        <v>69</v>
      </c>
      <c r="Q57" s="204" t="s">
        <v>69</v>
      </c>
      <c r="R57" s="204" t="s">
        <v>69</v>
      </c>
      <c r="S57" s="204" t="s">
        <v>69</v>
      </c>
      <c r="T57" s="204" t="s">
        <v>69</v>
      </c>
      <c r="U57" s="204" t="s">
        <v>69</v>
      </c>
      <c r="V57" s="204" t="s">
        <v>69</v>
      </c>
      <c r="W57" s="204" t="s">
        <v>69</v>
      </c>
      <c r="X57" s="204" t="s">
        <v>69</v>
      </c>
      <c r="Y57" s="357" t="s">
        <v>69</v>
      </c>
      <c r="Z57" s="357" t="s">
        <v>848</v>
      </c>
      <c r="AA57" s="357" t="s">
        <v>848</v>
      </c>
      <c r="AB57" s="357" t="s">
        <v>848</v>
      </c>
      <c r="AC57" s="357" t="s">
        <v>848</v>
      </c>
      <c r="AD57" s="357" t="s">
        <v>848</v>
      </c>
      <c r="AE57" s="357" t="s">
        <v>848</v>
      </c>
      <c r="AF57" s="357" t="s">
        <v>848</v>
      </c>
      <c r="AG57" s="357" t="s">
        <v>848</v>
      </c>
      <c r="AH57" s="357" t="s">
        <v>848</v>
      </c>
      <c r="AI57" s="357" t="s">
        <v>848</v>
      </c>
      <c r="AJ57" s="9">
        <v>18671</v>
      </c>
      <c r="AK57" s="9">
        <v>840</v>
      </c>
      <c r="AL57" s="18" t="s">
        <v>69</v>
      </c>
      <c r="AM57" s="18" t="s">
        <v>69</v>
      </c>
      <c r="AN57" s="18" t="s">
        <v>69</v>
      </c>
      <c r="AO57" s="18" t="s">
        <v>69</v>
      </c>
      <c r="AP57" s="9">
        <v>68316</v>
      </c>
      <c r="AQ57" s="9">
        <v>2980</v>
      </c>
      <c r="AR57" s="18" t="s">
        <v>69</v>
      </c>
      <c r="AS57" s="18" t="s">
        <v>69</v>
      </c>
      <c r="AT57" s="6">
        <f t="shared" si="8"/>
        <v>202818</v>
      </c>
      <c r="AU57" s="9">
        <v>202818</v>
      </c>
      <c r="AV57" s="9">
        <v>9760</v>
      </c>
      <c r="AW57" s="18" t="s">
        <v>69</v>
      </c>
      <c r="AX57" s="18" t="s">
        <v>69</v>
      </c>
      <c r="AY57" s="9">
        <v>57378</v>
      </c>
      <c r="AZ57" s="9">
        <v>4077</v>
      </c>
      <c r="BA57" s="18" t="s">
        <v>69</v>
      </c>
      <c r="BB57" s="18" t="s">
        <v>69</v>
      </c>
      <c r="BC57" s="18">
        <v>144850</v>
      </c>
      <c r="BD57" s="18">
        <v>6895</v>
      </c>
      <c r="BE57" s="18" t="s">
        <v>69</v>
      </c>
      <c r="BF57" s="18" t="s">
        <v>69</v>
      </c>
      <c r="BG57" s="8">
        <f t="shared" si="4"/>
        <v>55430.863604426493</v>
      </c>
      <c r="BH57" s="28" t="s">
        <v>69</v>
      </c>
      <c r="BI57" s="23">
        <f t="shared" si="5"/>
        <v>3.6589363183546673</v>
      </c>
      <c r="BJ57" s="8">
        <f t="shared" si="6"/>
        <v>55430.863604426493</v>
      </c>
      <c r="BK57" s="30" t="s">
        <v>848</v>
      </c>
      <c r="BL57" s="9">
        <v>29344</v>
      </c>
      <c r="BM57" s="9">
        <v>2635</v>
      </c>
      <c r="BN57" s="9">
        <v>19640</v>
      </c>
      <c r="BO57" s="9">
        <v>1713</v>
      </c>
      <c r="BP57" s="28" t="s">
        <v>69</v>
      </c>
      <c r="BQ57" s="28" t="s">
        <v>69</v>
      </c>
      <c r="BR57" s="28" t="s">
        <v>69</v>
      </c>
      <c r="BS57" s="28" t="s">
        <v>69</v>
      </c>
      <c r="BT57" s="9">
        <v>9704</v>
      </c>
      <c r="BU57" s="28">
        <v>2002</v>
      </c>
      <c r="BV57" s="28" t="s">
        <v>69</v>
      </c>
      <c r="BW57" s="28" t="s">
        <v>69</v>
      </c>
      <c r="BX57" s="28" t="s">
        <v>69</v>
      </c>
      <c r="BY57" s="28" t="s">
        <v>69</v>
      </c>
      <c r="BZ57" s="9">
        <v>29039</v>
      </c>
      <c r="CA57" s="9">
        <v>2098</v>
      </c>
      <c r="CB57" s="9">
        <v>11151</v>
      </c>
      <c r="CC57" s="9">
        <v>945</v>
      </c>
      <c r="CD57" s="28" t="s">
        <v>69</v>
      </c>
      <c r="CE57" s="28" t="s">
        <v>69</v>
      </c>
      <c r="CF57" s="28" t="s">
        <v>69</v>
      </c>
      <c r="CG57" s="28" t="s">
        <v>69</v>
      </c>
      <c r="CH57" s="28" t="s">
        <v>69</v>
      </c>
      <c r="CI57" s="103">
        <f t="shared" si="10"/>
        <v>17888</v>
      </c>
      <c r="CJ57" s="30" t="s">
        <v>69</v>
      </c>
      <c r="CK57" s="28" t="s">
        <v>69</v>
      </c>
      <c r="CL57" s="28" t="s">
        <v>69</v>
      </c>
      <c r="CM57" s="28" t="s">
        <v>69</v>
      </c>
      <c r="CN57" s="9">
        <v>5106</v>
      </c>
      <c r="CO57" s="28">
        <v>584</v>
      </c>
      <c r="CP57" s="30" t="s">
        <v>69</v>
      </c>
      <c r="CQ57" s="30" t="s">
        <v>69</v>
      </c>
      <c r="CR57" s="9">
        <v>2619</v>
      </c>
      <c r="CS57" s="9">
        <v>335</v>
      </c>
      <c r="CT57" s="30" t="s">
        <v>69</v>
      </c>
      <c r="CU57" s="30" t="s">
        <v>69</v>
      </c>
      <c r="CV57" s="139"/>
      <c r="CW57" s="139"/>
      <c r="CX57" s="139"/>
      <c r="CY57" s="139"/>
      <c r="CZ57" s="139"/>
      <c r="DA57" s="139"/>
      <c r="DB57" s="139"/>
      <c r="DC57" s="139"/>
    </row>
    <row r="58" spans="1:107" x14ac:dyDescent="0.3">
      <c r="A58" s="4" t="s">
        <v>16</v>
      </c>
      <c r="B58" t="s">
        <v>17</v>
      </c>
      <c r="C58" t="s">
        <v>18</v>
      </c>
      <c r="D58" s="7" t="s">
        <v>155</v>
      </c>
      <c r="E58" s="7" t="s">
        <v>476</v>
      </c>
      <c r="F58" s="16">
        <v>1999</v>
      </c>
      <c r="G58" s="1">
        <v>36276</v>
      </c>
      <c r="H58" s="102">
        <v>36429</v>
      </c>
      <c r="I58" s="5">
        <f t="shared" si="7"/>
        <v>154</v>
      </c>
      <c r="J58" s="357" t="s">
        <v>69</v>
      </c>
      <c r="K58" s="357" t="s">
        <v>69</v>
      </c>
      <c r="L58" s="357" t="s">
        <v>69</v>
      </c>
      <c r="M58" s="357" t="s">
        <v>69</v>
      </c>
      <c r="N58" s="357" t="s">
        <v>848</v>
      </c>
      <c r="O58" s="204" t="s">
        <v>69</v>
      </c>
      <c r="P58" s="204" t="s">
        <v>69</v>
      </c>
      <c r="Q58" s="204" t="s">
        <v>69</v>
      </c>
      <c r="R58" s="204" t="s">
        <v>69</v>
      </c>
      <c r="S58" s="204" t="s">
        <v>69</v>
      </c>
      <c r="T58" s="204" t="s">
        <v>69</v>
      </c>
      <c r="U58" s="204" t="s">
        <v>69</v>
      </c>
      <c r="V58" s="204" t="s">
        <v>69</v>
      </c>
      <c r="W58" s="204" t="s">
        <v>69</v>
      </c>
      <c r="X58" s="204" t="s">
        <v>69</v>
      </c>
      <c r="Y58" s="357" t="s">
        <v>69</v>
      </c>
      <c r="Z58" s="357" t="s">
        <v>848</v>
      </c>
      <c r="AA58" s="357" t="s">
        <v>848</v>
      </c>
      <c r="AB58" s="357" t="s">
        <v>848</v>
      </c>
      <c r="AC58" s="357" t="s">
        <v>848</v>
      </c>
      <c r="AD58" s="357" t="s">
        <v>848</v>
      </c>
      <c r="AE58" s="357" t="s">
        <v>848</v>
      </c>
      <c r="AF58" s="357" t="s">
        <v>848</v>
      </c>
      <c r="AG58" s="357" t="s">
        <v>848</v>
      </c>
      <c r="AH58" s="357" t="s">
        <v>848</v>
      </c>
      <c r="AI58" s="357" t="s">
        <v>848</v>
      </c>
      <c r="AJ58" s="9">
        <v>20274</v>
      </c>
      <c r="AK58" s="9">
        <v>1022</v>
      </c>
      <c r="AL58" s="18" t="s">
        <v>69</v>
      </c>
      <c r="AM58" s="18" t="s">
        <v>69</v>
      </c>
      <c r="AN58" s="18" t="s">
        <v>69</v>
      </c>
      <c r="AO58" s="18" t="s">
        <v>69</v>
      </c>
      <c r="AP58" s="9">
        <v>75606</v>
      </c>
      <c r="AQ58" s="9">
        <v>3531</v>
      </c>
      <c r="AR58" s="18" t="s">
        <v>69</v>
      </c>
      <c r="AS58" s="18" t="s">
        <v>69</v>
      </c>
      <c r="AT58" s="6">
        <f t="shared" si="8"/>
        <v>229012</v>
      </c>
      <c r="AU58" s="9">
        <v>229012</v>
      </c>
      <c r="AV58" s="9">
        <v>11934</v>
      </c>
      <c r="AW58" s="18" t="s">
        <v>69</v>
      </c>
      <c r="AX58" s="18" t="s">
        <v>69</v>
      </c>
      <c r="AY58" s="9">
        <v>57899</v>
      </c>
      <c r="AZ58" s="9">
        <v>4514</v>
      </c>
      <c r="BA58" s="18" t="s">
        <v>69</v>
      </c>
      <c r="BB58" s="18" t="s">
        <v>69</v>
      </c>
      <c r="BC58" s="18">
        <v>168793</v>
      </c>
      <c r="BD58" s="18">
        <v>8515</v>
      </c>
      <c r="BE58" s="18" t="s">
        <v>69</v>
      </c>
      <c r="BF58" s="18" t="s">
        <v>69</v>
      </c>
      <c r="BG58" s="8">
        <f t="shared" si="4"/>
        <v>61410.328386635985</v>
      </c>
      <c r="BH58" s="28" t="s">
        <v>69</v>
      </c>
      <c r="BI58" s="23">
        <f t="shared" si="5"/>
        <v>3.7292098253921275</v>
      </c>
      <c r="BJ58" s="8">
        <f t="shared" si="6"/>
        <v>61410.328386635985</v>
      </c>
      <c r="BK58" s="30" t="s">
        <v>848</v>
      </c>
      <c r="BL58" s="9">
        <v>41547</v>
      </c>
      <c r="BM58" s="9">
        <v>4158</v>
      </c>
      <c r="BN58" s="9">
        <v>27967</v>
      </c>
      <c r="BO58" s="9">
        <v>2672</v>
      </c>
      <c r="BP58" s="28" t="s">
        <v>69</v>
      </c>
      <c r="BQ58" s="28" t="s">
        <v>69</v>
      </c>
      <c r="BR58" s="28" t="s">
        <v>69</v>
      </c>
      <c r="BS58" s="28" t="s">
        <v>69</v>
      </c>
      <c r="BT58" s="9">
        <v>13580</v>
      </c>
      <c r="BU58" s="28">
        <v>3186</v>
      </c>
      <c r="BV58" s="28" t="s">
        <v>69</v>
      </c>
      <c r="BW58" s="28" t="s">
        <v>69</v>
      </c>
      <c r="BX58" s="28" t="s">
        <v>69</v>
      </c>
      <c r="BY58" s="28" t="s">
        <v>69</v>
      </c>
      <c r="BZ58" s="9">
        <v>31455</v>
      </c>
      <c r="CA58" s="9">
        <v>1930</v>
      </c>
      <c r="CB58" s="9">
        <v>13412</v>
      </c>
      <c r="CC58" s="9">
        <v>1019</v>
      </c>
      <c r="CD58" s="28" t="s">
        <v>69</v>
      </c>
      <c r="CE58" s="28" t="s">
        <v>69</v>
      </c>
      <c r="CF58" s="28" t="s">
        <v>69</v>
      </c>
      <c r="CG58" s="28" t="s">
        <v>69</v>
      </c>
      <c r="CH58" s="28" t="s">
        <v>69</v>
      </c>
      <c r="CI58" s="103">
        <f t="shared" si="10"/>
        <v>18043</v>
      </c>
      <c r="CJ58" s="30" t="s">
        <v>69</v>
      </c>
      <c r="CK58" s="28" t="s">
        <v>69</v>
      </c>
      <c r="CL58" s="28" t="s">
        <v>69</v>
      </c>
      <c r="CM58" s="28" t="s">
        <v>69</v>
      </c>
      <c r="CN58" s="9">
        <v>6232</v>
      </c>
      <c r="CO58" s="28">
        <v>722</v>
      </c>
      <c r="CP58" s="30" t="s">
        <v>69</v>
      </c>
      <c r="CQ58" s="30" t="s">
        <v>69</v>
      </c>
      <c r="CR58" s="9">
        <v>4597</v>
      </c>
      <c r="CS58" s="9">
        <v>547</v>
      </c>
      <c r="CT58" s="30" t="s">
        <v>69</v>
      </c>
      <c r="CU58" s="30" t="s">
        <v>69</v>
      </c>
      <c r="CV58" s="139"/>
      <c r="CW58" s="139"/>
      <c r="CX58" s="139"/>
      <c r="CY58" s="139"/>
      <c r="CZ58" s="139"/>
      <c r="DA58" s="139"/>
      <c r="DB58" s="139"/>
      <c r="DC58" s="139"/>
    </row>
    <row r="59" spans="1:107" x14ac:dyDescent="0.3">
      <c r="A59" s="4" t="s">
        <v>19</v>
      </c>
      <c r="B59" t="s">
        <v>20</v>
      </c>
      <c r="C59" t="s">
        <v>21</v>
      </c>
      <c r="D59" s="7" t="s">
        <v>155</v>
      </c>
      <c r="E59" s="7" t="s">
        <v>436</v>
      </c>
      <c r="F59" s="16">
        <v>2000</v>
      </c>
      <c r="G59" s="1">
        <v>36640</v>
      </c>
      <c r="H59" s="102">
        <v>36793</v>
      </c>
      <c r="I59" s="5">
        <f t="shared" si="7"/>
        <v>154</v>
      </c>
      <c r="J59" s="357" t="s">
        <v>69</v>
      </c>
      <c r="K59" s="357" t="s">
        <v>69</v>
      </c>
      <c r="L59" s="357" t="s">
        <v>69</v>
      </c>
      <c r="M59" s="357" t="s">
        <v>69</v>
      </c>
      <c r="N59" s="357" t="s">
        <v>848</v>
      </c>
      <c r="O59" s="204" t="s">
        <v>69</v>
      </c>
      <c r="P59" s="204" t="s">
        <v>69</v>
      </c>
      <c r="Q59" s="204" t="s">
        <v>69</v>
      </c>
      <c r="R59" s="204" t="s">
        <v>69</v>
      </c>
      <c r="S59" s="204" t="s">
        <v>69</v>
      </c>
      <c r="T59" s="204" t="s">
        <v>69</v>
      </c>
      <c r="U59" s="204" t="s">
        <v>69</v>
      </c>
      <c r="V59" s="204" t="s">
        <v>69</v>
      </c>
      <c r="W59" s="204" t="s">
        <v>69</v>
      </c>
      <c r="X59" s="204" t="s">
        <v>69</v>
      </c>
      <c r="Y59" s="357" t="s">
        <v>69</v>
      </c>
      <c r="Z59" s="357" t="s">
        <v>848</v>
      </c>
      <c r="AA59" s="357" t="s">
        <v>848</v>
      </c>
      <c r="AB59" s="357" t="s">
        <v>848</v>
      </c>
      <c r="AC59" s="357" t="s">
        <v>848</v>
      </c>
      <c r="AD59" s="357" t="s">
        <v>848</v>
      </c>
      <c r="AE59" s="357" t="s">
        <v>848</v>
      </c>
      <c r="AF59" s="357" t="s">
        <v>848</v>
      </c>
      <c r="AG59" s="357" t="s">
        <v>848</v>
      </c>
      <c r="AH59" s="357" t="s">
        <v>848</v>
      </c>
      <c r="AI59" s="357" t="s">
        <v>848</v>
      </c>
      <c r="AJ59" s="9">
        <v>17758</v>
      </c>
      <c r="AK59" s="9">
        <v>878</v>
      </c>
      <c r="AL59" s="18" t="s">
        <v>69</v>
      </c>
      <c r="AM59" s="18" t="s">
        <v>69</v>
      </c>
      <c r="AN59" s="18" t="s">
        <v>69</v>
      </c>
      <c r="AO59" s="18" t="s">
        <v>69</v>
      </c>
      <c r="AP59" s="9">
        <v>66523</v>
      </c>
      <c r="AQ59" s="9">
        <v>3167</v>
      </c>
      <c r="AR59" s="18" t="s">
        <v>69</v>
      </c>
      <c r="AS59" s="18" t="s">
        <v>69</v>
      </c>
      <c r="AT59" s="6">
        <f t="shared" si="8"/>
        <v>209027</v>
      </c>
      <c r="AU59" s="9">
        <v>209027</v>
      </c>
      <c r="AV59" s="9">
        <v>10982</v>
      </c>
      <c r="AW59" s="18" t="s">
        <v>69</v>
      </c>
      <c r="AX59" s="18" t="s">
        <v>69</v>
      </c>
      <c r="AY59" s="9">
        <v>69918</v>
      </c>
      <c r="AZ59" s="9">
        <v>5117</v>
      </c>
      <c r="BA59" s="18" t="s">
        <v>69</v>
      </c>
      <c r="BB59" s="18" t="s">
        <v>69</v>
      </c>
      <c r="BC59" s="18">
        <v>138705</v>
      </c>
      <c r="BD59" s="18">
        <v>7245</v>
      </c>
      <c r="BE59" s="18" t="s">
        <v>69</v>
      </c>
      <c r="BF59" s="18" t="s">
        <v>69</v>
      </c>
      <c r="BG59" s="8">
        <f t="shared" si="4"/>
        <v>55798.768335763569</v>
      </c>
      <c r="BH59" s="28" t="s">
        <v>69</v>
      </c>
      <c r="BI59" s="23">
        <f t="shared" si="5"/>
        <v>3.7460862709764613</v>
      </c>
      <c r="BJ59" s="8">
        <f t="shared" si="6"/>
        <v>55798.768335763569</v>
      </c>
      <c r="BK59" s="30" t="s">
        <v>848</v>
      </c>
      <c r="BL59" s="9">
        <v>45210</v>
      </c>
      <c r="BM59" s="9">
        <v>3783</v>
      </c>
      <c r="BN59" s="9">
        <v>31110</v>
      </c>
      <c r="BO59" s="9">
        <v>2535</v>
      </c>
      <c r="BP59" s="28" t="s">
        <v>69</v>
      </c>
      <c r="BQ59" s="28" t="s">
        <v>69</v>
      </c>
      <c r="BR59" s="28" t="s">
        <v>69</v>
      </c>
      <c r="BS59" s="28" t="s">
        <v>69</v>
      </c>
      <c r="BT59" s="9">
        <v>14100</v>
      </c>
      <c r="BU59" s="28">
        <v>2808</v>
      </c>
      <c r="BV59" s="28" t="s">
        <v>69</v>
      </c>
      <c r="BW59" s="28" t="s">
        <v>69</v>
      </c>
      <c r="BX59" s="28" t="s">
        <v>69</v>
      </c>
      <c r="BY59" s="28" t="s">
        <v>69</v>
      </c>
      <c r="BZ59" s="9">
        <v>38674</v>
      </c>
      <c r="CA59" s="9">
        <v>2168</v>
      </c>
      <c r="CB59" s="9">
        <v>17752</v>
      </c>
      <c r="CC59" s="9">
        <v>1308</v>
      </c>
      <c r="CD59" s="28" t="s">
        <v>69</v>
      </c>
      <c r="CE59" s="28" t="s">
        <v>69</v>
      </c>
      <c r="CF59" s="28" t="s">
        <v>69</v>
      </c>
      <c r="CG59" s="28" t="s">
        <v>69</v>
      </c>
      <c r="CH59" s="28" t="s">
        <v>69</v>
      </c>
      <c r="CI59" s="103">
        <f t="shared" si="10"/>
        <v>20922</v>
      </c>
      <c r="CJ59" s="30" t="s">
        <v>69</v>
      </c>
      <c r="CK59" s="28" t="s">
        <v>69</v>
      </c>
      <c r="CL59" s="28" t="s">
        <v>69</v>
      </c>
      <c r="CM59" s="28" t="s">
        <v>69</v>
      </c>
      <c r="CN59" s="9">
        <v>10024</v>
      </c>
      <c r="CO59" s="28">
        <v>859</v>
      </c>
      <c r="CP59" s="30" t="s">
        <v>69</v>
      </c>
      <c r="CQ59" s="30" t="s">
        <v>69</v>
      </c>
      <c r="CR59" s="9">
        <v>4134</v>
      </c>
      <c r="CS59" s="9">
        <v>525</v>
      </c>
      <c r="CT59" s="30" t="s">
        <v>69</v>
      </c>
      <c r="CU59" s="30" t="s">
        <v>69</v>
      </c>
      <c r="CV59" s="139"/>
      <c r="CW59" s="139"/>
      <c r="CX59" s="139"/>
      <c r="CY59" s="139"/>
      <c r="CZ59" s="139"/>
      <c r="DA59" s="139"/>
      <c r="DB59" s="139"/>
      <c r="DC59" s="139"/>
    </row>
    <row r="60" spans="1:107" x14ac:dyDescent="0.3">
      <c r="A60" s="4" t="s">
        <v>22</v>
      </c>
      <c r="B60" t="s">
        <v>23</v>
      </c>
      <c r="C60" t="s">
        <v>24</v>
      </c>
      <c r="D60" s="7" t="s">
        <v>155</v>
      </c>
      <c r="E60" s="7" t="s">
        <v>436</v>
      </c>
      <c r="F60" s="16">
        <v>2001</v>
      </c>
      <c r="G60" s="1">
        <v>37004</v>
      </c>
      <c r="H60" s="102">
        <v>37157</v>
      </c>
      <c r="I60" s="5">
        <f t="shared" si="7"/>
        <v>154</v>
      </c>
      <c r="J60" s="357" t="s">
        <v>69</v>
      </c>
      <c r="K60" s="357" t="s">
        <v>69</v>
      </c>
      <c r="L60" s="357" t="s">
        <v>69</v>
      </c>
      <c r="M60" s="357" t="s">
        <v>69</v>
      </c>
      <c r="N60" s="357" t="s">
        <v>848</v>
      </c>
      <c r="O60" s="204" t="s">
        <v>69</v>
      </c>
      <c r="P60" s="204" t="s">
        <v>69</v>
      </c>
      <c r="Q60" s="204" t="s">
        <v>69</v>
      </c>
      <c r="R60" s="204" t="s">
        <v>69</v>
      </c>
      <c r="S60" s="204" t="s">
        <v>69</v>
      </c>
      <c r="T60" s="204" t="s">
        <v>69</v>
      </c>
      <c r="U60" s="204" t="s">
        <v>69</v>
      </c>
      <c r="V60" s="204" t="s">
        <v>69</v>
      </c>
      <c r="W60" s="204" t="s">
        <v>69</v>
      </c>
      <c r="X60" s="204" t="s">
        <v>69</v>
      </c>
      <c r="Y60" s="357" t="s">
        <v>69</v>
      </c>
      <c r="Z60" s="357" t="s">
        <v>848</v>
      </c>
      <c r="AA60" s="357" t="s">
        <v>848</v>
      </c>
      <c r="AB60" s="357" t="s">
        <v>848</v>
      </c>
      <c r="AC60" s="357" t="s">
        <v>848</v>
      </c>
      <c r="AD60" s="357" t="s">
        <v>848</v>
      </c>
      <c r="AE60" s="357" t="s">
        <v>848</v>
      </c>
      <c r="AF60" s="357" t="s">
        <v>848</v>
      </c>
      <c r="AG60" s="357" t="s">
        <v>848</v>
      </c>
      <c r="AH60" s="357" t="s">
        <v>848</v>
      </c>
      <c r="AI60" s="357" t="s">
        <v>848</v>
      </c>
      <c r="AJ60" s="9">
        <v>16753</v>
      </c>
      <c r="AK60" s="9">
        <v>910</v>
      </c>
      <c r="AL60" s="18" t="s">
        <v>69</v>
      </c>
      <c r="AM60" s="18" t="s">
        <v>69</v>
      </c>
      <c r="AN60" s="18" t="s">
        <v>69</v>
      </c>
      <c r="AO60" s="18" t="s">
        <v>69</v>
      </c>
      <c r="AP60" s="9">
        <v>61092</v>
      </c>
      <c r="AQ60" s="9">
        <v>3102</v>
      </c>
      <c r="AR60" s="18" t="s">
        <v>69</v>
      </c>
      <c r="AS60" s="18" t="s">
        <v>69</v>
      </c>
      <c r="AT60" s="6">
        <f t="shared" si="8"/>
        <v>192150</v>
      </c>
      <c r="AU60" s="9">
        <v>192150</v>
      </c>
      <c r="AV60" s="9">
        <v>10834</v>
      </c>
      <c r="AW60" s="18" t="s">
        <v>69</v>
      </c>
      <c r="AX60" s="18" t="s">
        <v>69</v>
      </c>
      <c r="AY60" s="9">
        <v>51429</v>
      </c>
      <c r="AZ60" s="9">
        <v>4507</v>
      </c>
      <c r="BA60" s="18" t="s">
        <v>69</v>
      </c>
      <c r="BB60" s="18" t="s">
        <v>69</v>
      </c>
      <c r="BC60" s="18">
        <v>140571</v>
      </c>
      <c r="BD60" s="18">
        <v>7754</v>
      </c>
      <c r="BE60" s="18" t="s">
        <v>69</v>
      </c>
      <c r="BF60" s="18" t="s">
        <v>69</v>
      </c>
      <c r="BG60" s="8">
        <f t="shared" si="4"/>
        <v>52692.479375368304</v>
      </c>
      <c r="BH60" s="28" t="s">
        <v>69</v>
      </c>
      <c r="BI60" s="23">
        <f t="shared" si="5"/>
        <v>3.6466304542470001</v>
      </c>
      <c r="BJ60" s="8">
        <f t="shared" si="6"/>
        <v>52692.479375368304</v>
      </c>
      <c r="BK60" s="30" t="s">
        <v>848</v>
      </c>
      <c r="BL60" s="9">
        <v>36280</v>
      </c>
      <c r="BM60" s="9">
        <v>2988</v>
      </c>
      <c r="BN60" s="9">
        <v>29006</v>
      </c>
      <c r="BO60" s="9">
        <v>2562</v>
      </c>
      <c r="BP60" s="28" t="s">
        <v>69</v>
      </c>
      <c r="BQ60" s="28" t="s">
        <v>69</v>
      </c>
      <c r="BR60" s="28" t="s">
        <v>69</v>
      </c>
      <c r="BS60" s="28" t="s">
        <v>69</v>
      </c>
      <c r="BT60" s="9">
        <v>7274</v>
      </c>
      <c r="BU60" s="28">
        <v>1536</v>
      </c>
      <c r="BV60" s="28" t="s">
        <v>69</v>
      </c>
      <c r="BW60" s="28" t="s">
        <v>69</v>
      </c>
      <c r="BX60" s="28" t="s">
        <v>69</v>
      </c>
      <c r="BY60" s="28" t="s">
        <v>69</v>
      </c>
      <c r="BZ60" s="9">
        <v>27489</v>
      </c>
      <c r="CA60" s="9">
        <v>2275</v>
      </c>
      <c r="CB60" s="9">
        <v>12792</v>
      </c>
      <c r="CC60" s="9">
        <v>1225</v>
      </c>
      <c r="CD60" s="28" t="s">
        <v>69</v>
      </c>
      <c r="CE60" s="28" t="s">
        <v>69</v>
      </c>
      <c r="CF60" s="28" t="s">
        <v>69</v>
      </c>
      <c r="CG60" s="28" t="s">
        <v>69</v>
      </c>
      <c r="CH60" s="28" t="s">
        <v>69</v>
      </c>
      <c r="CI60" s="103">
        <f t="shared" si="10"/>
        <v>14697</v>
      </c>
      <c r="CJ60" s="30" t="s">
        <v>69</v>
      </c>
      <c r="CK60" s="28" t="s">
        <v>69</v>
      </c>
      <c r="CL60" s="28" t="s">
        <v>69</v>
      </c>
      <c r="CM60" s="28" t="s">
        <v>69</v>
      </c>
      <c r="CN60" s="9">
        <v>8854</v>
      </c>
      <c r="CO60" s="28">
        <v>1005</v>
      </c>
      <c r="CP60" s="30" t="s">
        <v>69</v>
      </c>
      <c r="CQ60" s="30" t="s">
        <v>69</v>
      </c>
      <c r="CR60" s="9">
        <v>2766</v>
      </c>
      <c r="CS60" s="9">
        <v>382</v>
      </c>
      <c r="CT60" s="30" t="s">
        <v>69</v>
      </c>
      <c r="CU60" s="30" t="s">
        <v>69</v>
      </c>
      <c r="CV60" s="139"/>
      <c r="CW60" s="139"/>
      <c r="CX60" s="139"/>
      <c r="CY60" s="139"/>
      <c r="CZ60" s="139"/>
      <c r="DA60" s="139"/>
      <c r="DB60" s="139"/>
      <c r="DC60" s="139"/>
    </row>
    <row r="61" spans="1:107" x14ac:dyDescent="0.3">
      <c r="A61" s="4" t="s">
        <v>25</v>
      </c>
      <c r="B61" t="s">
        <v>26</v>
      </c>
      <c r="C61" t="s">
        <v>27</v>
      </c>
      <c r="D61" s="7" t="s">
        <v>155</v>
      </c>
      <c r="E61" s="7" t="s">
        <v>436</v>
      </c>
      <c r="F61" s="16">
        <v>2002</v>
      </c>
      <c r="G61" s="1">
        <v>37375</v>
      </c>
      <c r="H61" s="102">
        <v>37528</v>
      </c>
      <c r="I61" s="5">
        <f t="shared" si="7"/>
        <v>154</v>
      </c>
      <c r="J61" s="357" t="s">
        <v>69</v>
      </c>
      <c r="K61" s="357" t="s">
        <v>69</v>
      </c>
      <c r="L61" s="357" t="s">
        <v>69</v>
      </c>
      <c r="M61" s="357" t="s">
        <v>69</v>
      </c>
      <c r="N61" s="357" t="s">
        <v>848</v>
      </c>
      <c r="O61" s="204" t="s">
        <v>69</v>
      </c>
      <c r="P61" s="204" t="s">
        <v>69</v>
      </c>
      <c r="Q61" s="204" t="s">
        <v>69</v>
      </c>
      <c r="R61" s="204" t="s">
        <v>69</v>
      </c>
      <c r="S61" s="204" t="s">
        <v>69</v>
      </c>
      <c r="T61" s="204" t="s">
        <v>69</v>
      </c>
      <c r="U61" s="204" t="s">
        <v>69</v>
      </c>
      <c r="V61" s="204" t="s">
        <v>69</v>
      </c>
      <c r="W61" s="204" t="s">
        <v>69</v>
      </c>
      <c r="X61" s="204" t="s">
        <v>69</v>
      </c>
      <c r="Y61" s="357" t="s">
        <v>69</v>
      </c>
      <c r="Z61" s="357" t="s">
        <v>848</v>
      </c>
      <c r="AA61" s="357" t="s">
        <v>848</v>
      </c>
      <c r="AB61" s="357" t="s">
        <v>848</v>
      </c>
      <c r="AC61" s="357" t="s">
        <v>848</v>
      </c>
      <c r="AD61" s="357" t="s">
        <v>848</v>
      </c>
      <c r="AE61" s="357" t="s">
        <v>848</v>
      </c>
      <c r="AF61" s="357" t="s">
        <v>848</v>
      </c>
      <c r="AG61" s="357" t="s">
        <v>848</v>
      </c>
      <c r="AH61" s="357" t="s">
        <v>848</v>
      </c>
      <c r="AI61" s="357" t="s">
        <v>848</v>
      </c>
      <c r="AJ61" s="9">
        <v>19521</v>
      </c>
      <c r="AK61" s="9">
        <v>987</v>
      </c>
      <c r="AL61" s="18" t="s">
        <v>69</v>
      </c>
      <c r="AM61" s="18" t="s">
        <v>69</v>
      </c>
      <c r="AN61" s="18" t="s">
        <v>69</v>
      </c>
      <c r="AO61" s="18" t="s">
        <v>69</v>
      </c>
      <c r="AP61" s="9">
        <v>68289</v>
      </c>
      <c r="AQ61" s="9">
        <v>3340</v>
      </c>
      <c r="AR61" s="18" t="s">
        <v>69</v>
      </c>
      <c r="AS61" s="18" t="s">
        <v>69</v>
      </c>
      <c r="AT61" s="6">
        <f t="shared" si="8"/>
        <v>211472</v>
      </c>
      <c r="AU61" s="9">
        <v>211472</v>
      </c>
      <c r="AV61" s="9">
        <v>11660</v>
      </c>
      <c r="AW61" s="18" t="s">
        <v>69</v>
      </c>
      <c r="AX61" s="18" t="s">
        <v>69</v>
      </c>
      <c r="AY61" s="9">
        <v>66305</v>
      </c>
      <c r="AZ61" s="9">
        <v>5512</v>
      </c>
      <c r="BA61" s="18" t="s">
        <v>69</v>
      </c>
      <c r="BB61" s="18" t="s">
        <v>69</v>
      </c>
      <c r="BC61" s="18">
        <v>145123</v>
      </c>
      <c r="BD61" s="18">
        <v>7952</v>
      </c>
      <c r="BE61" s="18" t="s">
        <v>69</v>
      </c>
      <c r="BF61" s="18" t="s">
        <v>69</v>
      </c>
      <c r="BG61" s="8">
        <f t="shared" si="4"/>
        <v>60451.096252690768</v>
      </c>
      <c r="BH61" s="28" t="s">
        <v>69</v>
      </c>
      <c r="BI61" s="23">
        <f t="shared" si="5"/>
        <v>3.4982326725065316</v>
      </c>
      <c r="BJ61" s="8">
        <f t="shared" si="6"/>
        <v>60451.096252690768</v>
      </c>
      <c r="BK61" s="30" t="s">
        <v>848</v>
      </c>
      <c r="BL61" s="9">
        <v>42232</v>
      </c>
      <c r="BM61" s="9">
        <v>3840</v>
      </c>
      <c r="BN61" s="9">
        <v>34260</v>
      </c>
      <c r="BO61" s="9">
        <v>3043</v>
      </c>
      <c r="BP61" s="28" t="s">
        <v>69</v>
      </c>
      <c r="BQ61" s="28" t="s">
        <v>69</v>
      </c>
      <c r="BR61" s="28" t="s">
        <v>69</v>
      </c>
      <c r="BS61" s="28" t="s">
        <v>69</v>
      </c>
      <c r="BT61" s="9">
        <v>7972</v>
      </c>
      <c r="BU61" s="28">
        <v>2342</v>
      </c>
      <c r="BV61" s="28" t="s">
        <v>69</v>
      </c>
      <c r="BW61" s="28" t="s">
        <v>69</v>
      </c>
      <c r="BX61" s="28" t="s">
        <v>69</v>
      </c>
      <c r="BY61" s="28" t="s">
        <v>69</v>
      </c>
      <c r="BZ61" s="9">
        <v>27497</v>
      </c>
      <c r="CA61" s="9">
        <v>1796</v>
      </c>
      <c r="CB61" s="9">
        <v>14174</v>
      </c>
      <c r="CC61" s="9">
        <v>1169</v>
      </c>
      <c r="CD61" s="28" t="s">
        <v>69</v>
      </c>
      <c r="CE61" s="28" t="s">
        <v>69</v>
      </c>
      <c r="CF61" s="28" t="s">
        <v>69</v>
      </c>
      <c r="CG61" s="28" t="s">
        <v>69</v>
      </c>
      <c r="CH61" s="28" t="s">
        <v>69</v>
      </c>
      <c r="CI61" s="103">
        <f t="shared" si="10"/>
        <v>13323</v>
      </c>
      <c r="CJ61" s="30" t="s">
        <v>69</v>
      </c>
      <c r="CK61" s="28" t="s">
        <v>69</v>
      </c>
      <c r="CL61" s="28" t="s">
        <v>69</v>
      </c>
      <c r="CM61" s="28" t="s">
        <v>69</v>
      </c>
      <c r="CN61" s="9">
        <v>5613</v>
      </c>
      <c r="CO61" s="28">
        <v>588</v>
      </c>
      <c r="CP61" s="30" t="s">
        <v>69</v>
      </c>
      <c r="CQ61" s="30" t="s">
        <v>69</v>
      </c>
      <c r="CR61" s="9">
        <v>3105</v>
      </c>
      <c r="CS61" s="9">
        <v>549</v>
      </c>
      <c r="CT61" s="30" t="s">
        <v>69</v>
      </c>
      <c r="CU61" s="30" t="s">
        <v>69</v>
      </c>
      <c r="CV61" s="139"/>
      <c r="CW61" s="139"/>
      <c r="CX61" s="139"/>
      <c r="CY61" s="139"/>
      <c r="CZ61" s="139"/>
      <c r="DA61" s="139"/>
      <c r="DB61" s="139"/>
      <c r="DC61" s="139"/>
    </row>
    <row r="62" spans="1:107" x14ac:dyDescent="0.3">
      <c r="A62" s="4" t="s">
        <v>28</v>
      </c>
      <c r="B62" t="s">
        <v>29</v>
      </c>
      <c r="C62" t="s">
        <v>30</v>
      </c>
      <c r="D62" s="7" t="s">
        <v>155</v>
      </c>
      <c r="E62" s="7" t="s">
        <v>436</v>
      </c>
      <c r="F62" s="16">
        <v>2003</v>
      </c>
      <c r="G62" s="1">
        <v>37739</v>
      </c>
      <c r="H62" s="102">
        <v>37892</v>
      </c>
      <c r="I62" s="5">
        <f t="shared" si="7"/>
        <v>154</v>
      </c>
      <c r="J62" s="357" t="s">
        <v>69</v>
      </c>
      <c r="K62" s="357" t="s">
        <v>69</v>
      </c>
      <c r="L62" s="357" t="s">
        <v>69</v>
      </c>
      <c r="M62" s="357" t="s">
        <v>69</v>
      </c>
      <c r="N62" s="357" t="s">
        <v>848</v>
      </c>
      <c r="O62" s="204" t="s">
        <v>69</v>
      </c>
      <c r="P62" s="204" t="s">
        <v>69</v>
      </c>
      <c r="Q62" s="204" t="s">
        <v>69</v>
      </c>
      <c r="R62" s="204" t="s">
        <v>69</v>
      </c>
      <c r="S62" s="204" t="s">
        <v>69</v>
      </c>
      <c r="T62" s="204" t="s">
        <v>69</v>
      </c>
      <c r="U62" s="204" t="s">
        <v>69</v>
      </c>
      <c r="V62" s="204" t="s">
        <v>69</v>
      </c>
      <c r="W62" s="204" t="s">
        <v>69</v>
      </c>
      <c r="X62" s="204" t="s">
        <v>69</v>
      </c>
      <c r="Y62" s="357" t="s">
        <v>69</v>
      </c>
      <c r="Z62" s="357" t="s">
        <v>848</v>
      </c>
      <c r="AA62" s="357" t="s">
        <v>848</v>
      </c>
      <c r="AB62" s="357" t="s">
        <v>848</v>
      </c>
      <c r="AC62" s="357" t="s">
        <v>848</v>
      </c>
      <c r="AD62" s="357" t="s">
        <v>848</v>
      </c>
      <c r="AE62" s="357" t="s">
        <v>848</v>
      </c>
      <c r="AF62" s="357" t="s">
        <v>848</v>
      </c>
      <c r="AG62" s="357" t="s">
        <v>848</v>
      </c>
      <c r="AH62" s="357" t="s">
        <v>848</v>
      </c>
      <c r="AI62" s="357" t="s">
        <v>848</v>
      </c>
      <c r="AJ62" s="9">
        <v>19009</v>
      </c>
      <c r="AK62" s="9">
        <v>1015</v>
      </c>
      <c r="AL62" s="18" t="s">
        <v>69</v>
      </c>
      <c r="AM62" s="18" t="s">
        <v>69</v>
      </c>
      <c r="AN62" s="18" t="s">
        <v>69</v>
      </c>
      <c r="AO62" s="18" t="s">
        <v>69</v>
      </c>
      <c r="AP62" s="9">
        <v>65807</v>
      </c>
      <c r="AQ62" s="9">
        <v>3341</v>
      </c>
      <c r="AR62" s="18" t="s">
        <v>69</v>
      </c>
      <c r="AS62" s="18" t="s">
        <v>69</v>
      </c>
      <c r="AT62" s="6">
        <f t="shared" si="8"/>
        <v>209430</v>
      </c>
      <c r="AU62" s="9">
        <v>209430</v>
      </c>
      <c r="AV62" s="9">
        <v>11576</v>
      </c>
      <c r="AW62" s="18" t="s">
        <v>69</v>
      </c>
      <c r="AX62" s="18" t="s">
        <v>69</v>
      </c>
      <c r="AY62" s="9">
        <v>69713</v>
      </c>
      <c r="AZ62" s="9">
        <v>6042</v>
      </c>
      <c r="BA62" s="18" t="s">
        <v>69</v>
      </c>
      <c r="BB62" s="18" t="s">
        <v>69</v>
      </c>
      <c r="BC62" s="18">
        <v>138631</v>
      </c>
      <c r="BD62" s="18">
        <v>7538</v>
      </c>
      <c r="BE62" s="18" t="s">
        <v>69</v>
      </c>
      <c r="BF62" s="18" t="s">
        <v>69</v>
      </c>
      <c r="BG62" s="8">
        <f t="shared" si="4"/>
        <v>60495.917911468387</v>
      </c>
      <c r="BH62" s="28" t="s">
        <v>69</v>
      </c>
      <c r="BI62" s="23">
        <f t="shared" si="5"/>
        <v>3.4618864748277129</v>
      </c>
      <c r="BJ62" s="8">
        <f t="shared" si="6"/>
        <v>60495.917911468387</v>
      </c>
      <c r="BK62" s="30" t="s">
        <v>848</v>
      </c>
      <c r="BL62" s="9">
        <v>47017</v>
      </c>
      <c r="BM62" s="9">
        <v>3753</v>
      </c>
      <c r="BN62" s="9">
        <v>37473</v>
      </c>
      <c r="BO62" s="9">
        <v>2967</v>
      </c>
      <c r="BP62" s="28" t="s">
        <v>69</v>
      </c>
      <c r="BQ62" s="28" t="s">
        <v>69</v>
      </c>
      <c r="BR62" s="28" t="s">
        <v>69</v>
      </c>
      <c r="BS62" s="28" t="s">
        <v>69</v>
      </c>
      <c r="BT62" s="9">
        <v>9544</v>
      </c>
      <c r="BU62" s="28">
        <v>2299</v>
      </c>
      <c r="BV62" s="28" t="s">
        <v>69</v>
      </c>
      <c r="BW62" s="28" t="s">
        <v>69</v>
      </c>
      <c r="BX62" s="28" t="s">
        <v>69</v>
      </c>
      <c r="BY62" s="28" t="s">
        <v>69</v>
      </c>
      <c r="BZ62" s="9">
        <v>35796</v>
      </c>
      <c r="CA62" s="9">
        <v>2368</v>
      </c>
      <c r="CB62" s="9">
        <v>17674</v>
      </c>
      <c r="CC62" s="9">
        <v>1463</v>
      </c>
      <c r="CD62" s="28" t="s">
        <v>69</v>
      </c>
      <c r="CE62" s="28" t="s">
        <v>69</v>
      </c>
      <c r="CF62" s="28" t="s">
        <v>69</v>
      </c>
      <c r="CG62" s="28" t="s">
        <v>69</v>
      </c>
      <c r="CH62" s="28" t="s">
        <v>69</v>
      </c>
      <c r="CI62" s="103">
        <f t="shared" si="10"/>
        <v>18122</v>
      </c>
      <c r="CJ62" s="30" t="s">
        <v>69</v>
      </c>
      <c r="CK62" s="28" t="s">
        <v>69</v>
      </c>
      <c r="CL62" s="28" t="s">
        <v>69</v>
      </c>
      <c r="CM62" s="28" t="s">
        <v>69</v>
      </c>
      <c r="CN62" s="9">
        <v>7047</v>
      </c>
      <c r="CO62" s="28">
        <v>861</v>
      </c>
      <c r="CP62" s="30" t="s">
        <v>69</v>
      </c>
      <c r="CQ62" s="30" t="s">
        <v>69</v>
      </c>
      <c r="CR62" s="9">
        <v>3603</v>
      </c>
      <c r="CS62" s="9">
        <v>519</v>
      </c>
      <c r="CT62" s="30" t="s">
        <v>69</v>
      </c>
      <c r="CU62" s="30" t="s">
        <v>69</v>
      </c>
      <c r="CV62" s="139"/>
      <c r="CW62" s="139"/>
      <c r="CX62" s="139"/>
      <c r="CY62" s="139"/>
      <c r="CZ62" s="139"/>
      <c r="DA62" s="139"/>
      <c r="DB62" s="139"/>
      <c r="DC62" s="139"/>
    </row>
    <row r="63" spans="1:107" x14ac:dyDescent="0.3">
      <c r="A63" s="4" t="s">
        <v>31</v>
      </c>
      <c r="B63" t="s">
        <v>32</v>
      </c>
      <c r="C63" t="s">
        <v>33</v>
      </c>
      <c r="D63" s="7" t="s">
        <v>155</v>
      </c>
      <c r="E63" s="7" t="s">
        <v>436</v>
      </c>
      <c r="F63" s="16">
        <v>2004</v>
      </c>
      <c r="G63" s="1">
        <v>38103</v>
      </c>
      <c r="H63" s="102">
        <v>38256</v>
      </c>
      <c r="I63" s="5">
        <f t="shared" si="7"/>
        <v>154</v>
      </c>
      <c r="J63" s="357" t="s">
        <v>69</v>
      </c>
      <c r="K63" s="357" t="s">
        <v>69</v>
      </c>
      <c r="L63" s="357" t="s">
        <v>69</v>
      </c>
      <c r="M63" s="357" t="s">
        <v>69</v>
      </c>
      <c r="N63" s="357" t="s">
        <v>848</v>
      </c>
      <c r="O63" s="204" t="s">
        <v>69</v>
      </c>
      <c r="P63" s="204" t="s">
        <v>69</v>
      </c>
      <c r="Q63" s="204" t="s">
        <v>69</v>
      </c>
      <c r="R63" s="204" t="s">
        <v>69</v>
      </c>
      <c r="S63" s="204" t="s">
        <v>69</v>
      </c>
      <c r="T63" s="204" t="s">
        <v>69</v>
      </c>
      <c r="U63" s="204" t="s">
        <v>69</v>
      </c>
      <c r="V63" s="204" t="s">
        <v>69</v>
      </c>
      <c r="W63" s="204" t="s">
        <v>69</v>
      </c>
      <c r="X63" s="204" t="s">
        <v>69</v>
      </c>
      <c r="Y63" s="357" t="s">
        <v>69</v>
      </c>
      <c r="Z63" s="357" t="s">
        <v>848</v>
      </c>
      <c r="AA63" s="357" t="s">
        <v>848</v>
      </c>
      <c r="AB63" s="357" t="s">
        <v>848</v>
      </c>
      <c r="AC63" s="357" t="s">
        <v>848</v>
      </c>
      <c r="AD63" s="357" t="s">
        <v>848</v>
      </c>
      <c r="AE63" s="357" t="s">
        <v>848</v>
      </c>
      <c r="AF63" s="357" t="s">
        <v>848</v>
      </c>
      <c r="AG63" s="357" t="s">
        <v>848</v>
      </c>
      <c r="AH63" s="357" t="s">
        <v>848</v>
      </c>
      <c r="AI63" s="357" t="s">
        <v>848</v>
      </c>
      <c r="AJ63" s="9">
        <v>20749</v>
      </c>
      <c r="AK63" s="9">
        <v>1283</v>
      </c>
      <c r="AL63" s="18" t="s">
        <v>69</v>
      </c>
      <c r="AM63" s="18" t="s">
        <v>69</v>
      </c>
      <c r="AN63" s="18" t="s">
        <v>69</v>
      </c>
      <c r="AO63" s="18" t="s">
        <v>69</v>
      </c>
      <c r="AP63" s="9">
        <v>70143</v>
      </c>
      <c r="AQ63" s="9">
        <v>4169</v>
      </c>
      <c r="AR63" s="18" t="s">
        <v>69</v>
      </c>
      <c r="AS63" s="18" t="s">
        <v>69</v>
      </c>
      <c r="AT63" s="6">
        <f t="shared" si="8"/>
        <v>218156</v>
      </c>
      <c r="AU63" s="9">
        <v>218156</v>
      </c>
      <c r="AV63" s="9">
        <v>13748</v>
      </c>
      <c r="AW63" s="18" t="s">
        <v>69</v>
      </c>
      <c r="AX63" s="18" t="s">
        <v>69</v>
      </c>
      <c r="AY63" s="9">
        <v>82315</v>
      </c>
      <c r="AZ63" s="9">
        <v>6855</v>
      </c>
      <c r="BA63" s="18" t="s">
        <v>69</v>
      </c>
      <c r="BB63" s="18" t="s">
        <v>69</v>
      </c>
      <c r="BC63" s="18">
        <v>135246</v>
      </c>
      <c r="BD63" s="18">
        <v>8523</v>
      </c>
      <c r="BE63" s="18" t="s">
        <v>69</v>
      </c>
      <c r="BF63" s="18" t="s">
        <v>69</v>
      </c>
      <c r="BG63" s="8">
        <f t="shared" si="4"/>
        <v>64532.723778566637</v>
      </c>
      <c r="BH63" s="28" t="s">
        <v>69</v>
      </c>
      <c r="BI63" s="23">
        <f t="shared" si="5"/>
        <v>3.3805484601667555</v>
      </c>
      <c r="BJ63" s="8">
        <f t="shared" si="6"/>
        <v>64532.723778566637</v>
      </c>
      <c r="BK63" s="30" t="s">
        <v>848</v>
      </c>
      <c r="BL63" s="9">
        <v>42489</v>
      </c>
      <c r="BM63" s="9">
        <v>3462</v>
      </c>
      <c r="BN63" s="9">
        <v>36427</v>
      </c>
      <c r="BO63" s="9">
        <v>2964</v>
      </c>
      <c r="BP63" s="28" t="s">
        <v>69</v>
      </c>
      <c r="BQ63" s="28" t="s">
        <v>69</v>
      </c>
      <c r="BR63" s="28" t="s">
        <v>69</v>
      </c>
      <c r="BS63" s="28" t="s">
        <v>69</v>
      </c>
      <c r="BT63" s="9">
        <v>6062</v>
      </c>
      <c r="BU63" s="28">
        <v>1790</v>
      </c>
      <c r="BV63" s="28" t="s">
        <v>69</v>
      </c>
      <c r="BW63" s="28" t="s">
        <v>69</v>
      </c>
      <c r="BX63" s="28" t="s">
        <v>69</v>
      </c>
      <c r="BY63" s="28" t="s">
        <v>69</v>
      </c>
      <c r="BZ63" s="9">
        <v>29903</v>
      </c>
      <c r="CA63" s="9">
        <v>2165</v>
      </c>
      <c r="CB63" s="9">
        <v>20253</v>
      </c>
      <c r="CC63" s="9">
        <v>1849</v>
      </c>
      <c r="CD63" s="28" t="s">
        <v>69</v>
      </c>
      <c r="CE63" s="28" t="s">
        <v>69</v>
      </c>
      <c r="CF63" s="28" t="s">
        <v>69</v>
      </c>
      <c r="CG63" s="28" t="s">
        <v>69</v>
      </c>
      <c r="CH63" s="28" t="s">
        <v>69</v>
      </c>
      <c r="CI63" s="103">
        <f t="shared" si="10"/>
        <v>9650</v>
      </c>
      <c r="CJ63" s="30" t="s">
        <v>69</v>
      </c>
      <c r="CK63" s="28" t="s">
        <v>69</v>
      </c>
      <c r="CL63" s="28" t="s">
        <v>69</v>
      </c>
      <c r="CM63" s="28" t="s">
        <v>69</v>
      </c>
      <c r="CN63" s="9">
        <v>10819</v>
      </c>
      <c r="CO63" s="28">
        <v>1248</v>
      </c>
      <c r="CP63" s="30" t="s">
        <v>69</v>
      </c>
      <c r="CQ63" s="30" t="s">
        <v>69</v>
      </c>
      <c r="CR63" s="9">
        <v>5273</v>
      </c>
      <c r="CS63" s="9">
        <v>775</v>
      </c>
      <c r="CT63" s="30" t="s">
        <v>69</v>
      </c>
      <c r="CU63" s="30" t="s">
        <v>69</v>
      </c>
      <c r="CV63" s="139">
        <v>3210</v>
      </c>
      <c r="CW63" s="139">
        <v>476</v>
      </c>
      <c r="CX63" s="139"/>
      <c r="CY63" s="139"/>
      <c r="CZ63" s="139"/>
      <c r="DA63" s="139"/>
      <c r="DB63" s="139"/>
      <c r="DC63" s="139"/>
    </row>
  </sheetData>
  <mergeCells count="15">
    <mergeCell ref="CR9:CU9"/>
    <mergeCell ref="BT9:BW9"/>
    <mergeCell ref="BZ9:CA9"/>
    <mergeCell ref="CN9:CQ9"/>
    <mergeCell ref="CI9:CM9"/>
    <mergeCell ref="BN9:BS9"/>
    <mergeCell ref="CB9:CG9"/>
    <mergeCell ref="BL9:BM9"/>
    <mergeCell ref="G9:I9"/>
    <mergeCell ref="AJ9:AM9"/>
    <mergeCell ref="AP9:AS9"/>
    <mergeCell ref="AY9:BB9"/>
    <mergeCell ref="BG9:BK9"/>
    <mergeCell ref="J9:L9"/>
    <mergeCell ref="Z9:AE9"/>
  </mergeCells>
  <phoneticPr fontId="31" type="noConversion"/>
  <hyperlinks>
    <hyperlink ref="A49" r:id="rId1" display="http://www.adfg.alaska.gov/FedAidPDFs/fds93-45.pdf" xr:uid="{755824D1-9824-434A-AFA5-FF031EE49200}"/>
    <hyperlink ref="A50" r:id="rId2" display="http://www.adfg.alaska.gov/FedAidPDFs/fds94-33.pdf" xr:uid="{CD8D34F3-06DF-4222-ABC7-605B058B6B60}"/>
    <hyperlink ref="A51" r:id="rId3" display="http://www.adfg.alaska.gov/FedAidPDFs/fds95-23.pdf" xr:uid="{72D30553-1FA0-414E-B5B0-FB0C67B9BD18}"/>
    <hyperlink ref="A53" r:id="rId4" display="http://www.adfg.alaska.gov/FedAidPDFs/fds96-28.pdf" xr:uid="{97000BF8-1BDF-4029-BEAE-97509E3E974F}"/>
    <hyperlink ref="A55" r:id="rId5" display="http://www.adfg.alaska.gov/FedAidPDFs/fds97-16.pdf" xr:uid="{35B81713-B3D1-4DF7-AD98-9DCDC6BF27F4}"/>
    <hyperlink ref="A56" r:id="rId6" display="http://www.adfg.alaska.gov/FedAidPDFs/fds98-20.pdf" xr:uid="{6E3A4654-96F0-4E66-BF3C-AD25CB5916EF}"/>
    <hyperlink ref="A57" r:id="rId7" display="http://www.adfg.alaska.gov/FedAidPDFs/fds99-15.pdf" xr:uid="{8402C5D1-0841-49F5-88E1-48F7CCD5884A}"/>
    <hyperlink ref="A58" r:id="rId8" display="http://www.adfg.alaska.gov/FedAidPDFs/fds00-17.pdf" xr:uid="{BD73D031-748B-476B-9741-C40EF1E15F81}"/>
    <hyperlink ref="A59" r:id="rId9" display="http://www.adfg.alaska.gov/FedAidPDFs/fds01-34.pdf" xr:uid="{AE2FC6F7-80C2-4EA6-910B-5A98CB21104E}"/>
    <hyperlink ref="A60" r:id="rId10" display="http://www.adfg.alaska.gov/FedAidPDFs/fds02-30.pdf" xr:uid="{A5E2ADA9-3C3E-41E1-B991-0A25432F98FD}"/>
    <hyperlink ref="A61" r:id="rId11" display="http://www.adfg.alaska.gov/FedAidPDFs/fds04-21.pdf" xr:uid="{B66BE841-6606-4DE0-8021-125F70F36B90}"/>
    <hyperlink ref="A62" r:id="rId12" display="http://www.adfg.alaska.gov/FedAidPDFs/FDS11-61.pdf" xr:uid="{14CA486C-4457-4E79-AB1C-4E712D0D7098}"/>
    <hyperlink ref="A63" r:id="rId13" display="http://www.adfg.alaska.gov/FedAidPDFs/FDS11-62.pdf" xr:uid="{5715F4E3-DA40-420E-A90F-D82D18E46690}"/>
    <hyperlink ref="A45" r:id="rId14" display="http://www.adfg.alaska.gov/FedAidPDFs/fds-114.pdf" xr:uid="{61C4465A-8CF6-43FD-9F32-6A7EF5CA795C}"/>
    <hyperlink ref="A46" r:id="rId15" display="http://www.adfg.alaska.gov/FedAidPDFs/fds90-51.pdf" xr:uid="{03E70360-2B37-4D11-BCEC-3F1B9B781B1F}"/>
    <hyperlink ref="A44" r:id="rId16" display="http://www.adfg.alaska.gov/FedAidPDFs/fds-072.pdf" xr:uid="{050D0CB7-BC55-469E-A149-61C28C012EAA}"/>
    <hyperlink ref="A43" r:id="rId17" display="http://www.adfg.alaska.gov/FedAidPDFs/fds-021.pdf" xr:uid="{4B54A038-9D1B-47E8-9DAD-9A74C5D1AFB2}"/>
    <hyperlink ref="A31" r:id="rId18" xr:uid="{D134CE09-6A83-456C-8750-33C84380C830}"/>
    <hyperlink ref="A30" r:id="rId19" xr:uid="{DE4E12DF-2B42-42F9-9EC3-450E4E149DF1}"/>
    <hyperlink ref="A28" r:id="rId20" xr:uid="{D0EF415E-4772-4AA2-BB59-BEE709ECB003}"/>
    <hyperlink ref="A23" r:id="rId21" xr:uid="{D1661EC0-A5A2-4007-A344-284616E61C70}"/>
    <hyperlink ref="A22" r:id="rId22" display="http://www.adfg.alaska.gov/FedAidPDFs/FREDF-9-2(11)1-D.pdf" xr:uid="{63F9B230-8BB1-4293-B48D-5D78BF8ECC08}"/>
    <hyperlink ref="A20" r:id="rId23" xr:uid="{B5563EEB-1A91-412B-9280-DF0048B710EE}"/>
    <hyperlink ref="A19" r:id="rId24" display="http://www.adfg.alaska.gov/FedAidPDFs/FREDF-5-R-9(9)1-D.pdf" xr:uid="{F8E50F80-78A7-4667-9B6E-2FA0A9688E47}"/>
    <hyperlink ref="A18" r:id="rId25" display="http://www.adfg.alaska.gov/FedAidPDFs/FREDF-5-R-8(8)1-D.pdf" xr:uid="{2C7DACEB-D5F4-4ED0-9A0D-A98ADE9770A5}"/>
    <hyperlink ref="A17" r:id="rId26" display="http://www.adfg.alaska.gov/FedAidPDFs/FREDF-5-R-7(7)1-D.pdf" xr:uid="{4D1FFC91-AAB3-4232-A252-1D168F0658EF}"/>
    <hyperlink ref="A16" r:id="rId27" display="http://www.adfg.alaska.gov/FedAidPDFs/FREDF-5-R-6(6)1-D.pdf" xr:uid="{25970618-09E2-4E54-877D-3037AFBBC237}"/>
  </hyperlinks>
  <pageMargins left="0.7" right="0.7" top="0.75" bottom="0.75" header="0.3" footer="0.3"/>
  <pageSetup orientation="portrait" horizontalDpi="4294967293" r:id="rId28"/>
  <drawing r:id="rId29"/>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0AE4F0-A595-490F-A9F0-5778085565A1}">
  <dimension ref="A1:CN32"/>
  <sheetViews>
    <sheetView zoomScale="80" zoomScaleNormal="80" workbookViewId="0">
      <pane xSplit="7" ySplit="10" topLeftCell="U11" activePane="bottomRight" state="frozen"/>
      <selection pane="topRight" activeCell="G1" sqref="G1"/>
      <selection pane="bottomLeft" activeCell="A5" sqref="A5"/>
      <selection pane="bottomRight" activeCell="CG13" sqref="CG13"/>
    </sheetView>
  </sheetViews>
  <sheetFormatPr defaultRowHeight="14.4" x14ac:dyDescent="0.3"/>
  <cols>
    <col min="7" max="7" width="8.88671875" style="16"/>
    <col min="8" max="8" width="10.44140625" bestFit="1" customWidth="1"/>
    <col min="9" max="9" width="12.21875" customWidth="1"/>
    <col min="15" max="15" width="12" bestFit="1" customWidth="1"/>
    <col min="23" max="23" width="11.5546875" bestFit="1" customWidth="1"/>
    <col min="25" max="25" width="11.5546875" bestFit="1" customWidth="1"/>
    <col min="26" max="26" width="11.5546875" customWidth="1"/>
    <col min="27" max="33" width="10.44140625" customWidth="1"/>
    <col min="35" max="35" width="3.5546875" bestFit="1" customWidth="1"/>
    <col min="36" max="36" width="6.21875" customWidth="1"/>
    <col min="37" max="37" width="5.88671875" customWidth="1"/>
    <col min="38" max="38" width="6.5546875" bestFit="1" customWidth="1"/>
    <col min="39" max="39" width="3.5546875" bestFit="1" customWidth="1"/>
    <col min="41" max="41" width="3" bestFit="1" customWidth="1"/>
    <col min="42" max="42" width="4.88671875" customWidth="1"/>
    <col min="43" max="43" width="6" customWidth="1"/>
    <col min="44" max="44" width="10.77734375" customWidth="1"/>
    <col min="45" max="45" width="6" customWidth="1"/>
    <col min="46" max="46" width="8.88671875" style="6" customWidth="1"/>
    <col min="48" max="48" width="3.44140625" customWidth="1"/>
    <col min="49" max="50" width="4.88671875" bestFit="1" customWidth="1"/>
    <col min="52" max="52" width="2.33203125" bestFit="1" customWidth="1"/>
    <col min="53" max="54" width="4.88671875" bestFit="1" customWidth="1"/>
    <col min="55" max="55" width="7.109375" bestFit="1" customWidth="1"/>
    <col min="63" max="63" width="2.33203125" bestFit="1" customWidth="1"/>
    <col min="65" max="65" width="2.33203125" bestFit="1" customWidth="1"/>
    <col min="66" max="66" width="5.21875" customWidth="1"/>
    <col min="67" max="67" width="5.33203125" customWidth="1"/>
    <col min="68" max="68" width="8.21875" bestFit="1" customWidth="1"/>
    <col min="69" max="69" width="6.5546875" customWidth="1"/>
    <col min="71" max="71" width="2.33203125" bestFit="1" customWidth="1"/>
    <col min="72" max="72" width="5.5546875" customWidth="1"/>
    <col min="73" max="73" width="5.6640625" customWidth="1"/>
    <col min="74" max="74" width="7.109375" bestFit="1" customWidth="1"/>
    <col min="75" max="75" width="6.5546875" customWidth="1"/>
    <col min="77" max="77" width="2.33203125" bestFit="1" customWidth="1"/>
    <col min="79" max="79" width="2.33203125" bestFit="1" customWidth="1"/>
    <col min="80" max="80" width="6.21875" customWidth="1"/>
    <col min="81" max="81" width="6.109375" customWidth="1"/>
    <col min="82" max="82" width="8.21875" bestFit="1" customWidth="1"/>
    <col min="83" max="84" width="6.109375" customWidth="1"/>
    <col min="86" max="86" width="5.44140625" customWidth="1"/>
    <col min="87" max="87" width="5.5546875" customWidth="1"/>
  </cols>
  <sheetData>
    <row r="1" spans="1:92" x14ac:dyDescent="0.3">
      <c r="C1" t="s">
        <v>846</v>
      </c>
      <c r="D1" t="s">
        <v>847</v>
      </c>
    </row>
    <row r="2" spans="1:92" x14ac:dyDescent="0.3">
      <c r="A2" t="s">
        <v>92</v>
      </c>
      <c r="E2" s="423" t="s">
        <v>849</v>
      </c>
    </row>
    <row r="3" spans="1:92" x14ac:dyDescent="0.3">
      <c r="A3" s="5" t="s">
        <v>93</v>
      </c>
      <c r="E3" s="426" t="s">
        <v>850</v>
      </c>
    </row>
    <row r="4" spans="1:92" x14ac:dyDescent="0.3">
      <c r="A4" s="59" t="s">
        <v>94</v>
      </c>
    </row>
    <row r="5" spans="1:92" x14ac:dyDescent="0.3">
      <c r="A5" s="60" t="s">
        <v>95</v>
      </c>
    </row>
    <row r="6" spans="1:92" x14ac:dyDescent="0.3">
      <c r="A6" s="61" t="s">
        <v>165</v>
      </c>
    </row>
    <row r="7" spans="1:92" x14ac:dyDescent="0.3">
      <c r="A7" s="412" t="s">
        <v>843</v>
      </c>
      <c r="R7" t="s">
        <v>733</v>
      </c>
      <c r="S7" t="s">
        <v>733</v>
      </c>
      <c r="AE7" t="s">
        <v>739</v>
      </c>
      <c r="AF7" t="s">
        <v>739</v>
      </c>
    </row>
    <row r="8" spans="1:92" x14ac:dyDescent="0.3">
      <c r="A8" s="411" t="s">
        <v>842</v>
      </c>
      <c r="P8" t="s">
        <v>732</v>
      </c>
      <c r="W8" t="s">
        <v>677</v>
      </c>
    </row>
    <row r="9" spans="1:92" x14ac:dyDescent="0.3">
      <c r="H9" s="573" t="s">
        <v>60</v>
      </c>
      <c r="I9" s="573"/>
      <c r="J9" s="573"/>
      <c r="K9" s="29"/>
      <c r="L9" s="29"/>
      <c r="M9" s="29"/>
      <c r="N9" s="29"/>
      <c r="O9" s="29"/>
      <c r="P9" s="29"/>
      <c r="Q9" s="29" t="s">
        <v>141</v>
      </c>
      <c r="R9" s="29"/>
      <c r="S9" s="29"/>
      <c r="T9" s="29"/>
      <c r="U9" s="29"/>
      <c r="V9" s="7" t="s">
        <v>669</v>
      </c>
      <c r="W9" s="7" t="s">
        <v>669</v>
      </c>
      <c r="X9" s="29"/>
      <c r="Y9" s="7" t="s">
        <v>669</v>
      </c>
      <c r="Z9" s="7"/>
      <c r="AA9" s="573" t="s">
        <v>736</v>
      </c>
      <c r="AB9" s="573"/>
      <c r="AC9" s="573"/>
      <c r="AD9" s="573"/>
      <c r="AE9" s="573"/>
      <c r="AF9" s="573"/>
      <c r="AG9" s="29"/>
      <c r="AH9" s="573" t="s">
        <v>126</v>
      </c>
      <c r="AI9" s="573"/>
      <c r="AJ9" s="573"/>
      <c r="AK9" s="573"/>
      <c r="AL9" s="29"/>
      <c r="AM9" s="29"/>
      <c r="AN9" s="573" t="s">
        <v>70</v>
      </c>
      <c r="AO9" s="573"/>
      <c r="AP9" s="573"/>
      <c r="AQ9" s="573"/>
      <c r="AR9" s="29"/>
      <c r="AS9" s="29"/>
      <c r="AU9" s="573" t="s">
        <v>71</v>
      </c>
      <c r="AV9" s="573"/>
      <c r="AW9" s="573"/>
      <c r="AX9" s="573"/>
      <c r="AY9" s="573" t="s">
        <v>74</v>
      </c>
      <c r="AZ9" s="573"/>
      <c r="BA9" s="573"/>
      <c r="BB9" s="573"/>
      <c r="BC9" s="29"/>
      <c r="BD9" s="573" t="s">
        <v>132</v>
      </c>
      <c r="BE9" s="573"/>
      <c r="BF9" s="573"/>
      <c r="BG9" s="573"/>
      <c r="BH9" s="573"/>
      <c r="BI9" s="250" t="s">
        <v>742</v>
      </c>
      <c r="BJ9" s="573" t="s">
        <v>45</v>
      </c>
      <c r="BK9" s="573"/>
      <c r="BL9" s="573" t="s">
        <v>46</v>
      </c>
      <c r="BM9" s="573"/>
      <c r="BN9" s="573"/>
      <c r="BO9" s="573"/>
      <c r="BP9" s="29"/>
      <c r="BQ9" s="29"/>
      <c r="BR9" s="573" t="s">
        <v>76</v>
      </c>
      <c r="BS9" s="573"/>
      <c r="BT9" s="573"/>
      <c r="BU9" s="573"/>
      <c r="BV9" s="29"/>
      <c r="BW9" s="29"/>
      <c r="BX9" s="573" t="s">
        <v>47</v>
      </c>
      <c r="BY9" s="573"/>
      <c r="BZ9" s="573" t="s">
        <v>48</v>
      </c>
      <c r="CA9" s="573"/>
      <c r="CB9" s="573"/>
      <c r="CC9" s="573"/>
      <c r="CD9" s="29"/>
      <c r="CE9" s="29"/>
      <c r="CF9" s="29"/>
      <c r="CG9" s="573" t="s">
        <v>78</v>
      </c>
      <c r="CH9" s="573"/>
      <c r="CI9" s="573"/>
    </row>
    <row r="10" spans="1:92" s="14" customFormat="1" ht="45" customHeight="1" thickBot="1" x14ac:dyDescent="0.35">
      <c r="A10" s="11" t="s">
        <v>41</v>
      </c>
      <c r="B10" s="11" t="s">
        <v>42</v>
      </c>
      <c r="C10" s="11" t="s">
        <v>43</v>
      </c>
      <c r="D10" s="12" t="s">
        <v>68</v>
      </c>
      <c r="E10" s="13" t="s">
        <v>67</v>
      </c>
      <c r="F10" s="13" t="s">
        <v>432</v>
      </c>
      <c r="G10" s="17" t="s">
        <v>44</v>
      </c>
      <c r="H10" s="19" t="s">
        <v>61</v>
      </c>
      <c r="I10" s="19" t="s">
        <v>62</v>
      </c>
      <c r="J10" s="31" t="s">
        <v>63</v>
      </c>
      <c r="K10" s="119" t="s">
        <v>179</v>
      </c>
      <c r="L10" s="119" t="s">
        <v>181</v>
      </c>
      <c r="M10" s="119" t="s">
        <v>180</v>
      </c>
      <c r="N10" s="119" t="s">
        <v>664</v>
      </c>
      <c r="O10" s="119" t="s">
        <v>740</v>
      </c>
      <c r="P10" s="210" t="s">
        <v>490</v>
      </c>
      <c r="Q10" s="110" t="s">
        <v>125</v>
      </c>
      <c r="R10" s="110" t="s">
        <v>462</v>
      </c>
      <c r="S10" s="111" t="s">
        <v>463</v>
      </c>
      <c r="T10" s="110" t="s">
        <v>454</v>
      </c>
      <c r="U10" s="110" t="s">
        <v>455</v>
      </c>
      <c r="V10" s="110" t="s">
        <v>741</v>
      </c>
      <c r="W10" s="110" t="s">
        <v>456</v>
      </c>
      <c r="X10" s="110" t="s">
        <v>457</v>
      </c>
      <c r="Y10" s="110" t="s">
        <v>458</v>
      </c>
      <c r="Z10" s="226" t="s">
        <v>682</v>
      </c>
      <c r="AA10" s="301" t="s">
        <v>746</v>
      </c>
      <c r="AB10" s="301" t="s">
        <v>678</v>
      </c>
      <c r="AC10" s="301" t="s">
        <v>71</v>
      </c>
      <c r="AD10" s="301" t="s">
        <v>679</v>
      </c>
      <c r="AE10" s="301" t="s">
        <v>680</v>
      </c>
      <c r="AF10" s="301" t="s">
        <v>681</v>
      </c>
      <c r="AG10" s="347" t="s">
        <v>743</v>
      </c>
      <c r="AH10" s="32" t="s">
        <v>66</v>
      </c>
      <c r="AI10" s="33" t="s">
        <v>34</v>
      </c>
      <c r="AJ10" s="34" t="s">
        <v>59</v>
      </c>
      <c r="AK10" s="34" t="s">
        <v>64</v>
      </c>
      <c r="AL10" s="34" t="s">
        <v>99</v>
      </c>
      <c r="AM10" s="34" t="s">
        <v>100</v>
      </c>
      <c r="AN10" s="35" t="s">
        <v>66</v>
      </c>
      <c r="AO10" s="36" t="s">
        <v>34</v>
      </c>
      <c r="AP10" s="34" t="s">
        <v>59</v>
      </c>
      <c r="AQ10" s="34" t="s">
        <v>64</v>
      </c>
      <c r="AR10" s="34" t="s">
        <v>99</v>
      </c>
      <c r="AS10" s="34" t="s">
        <v>100</v>
      </c>
      <c r="AT10" s="117" t="s">
        <v>177</v>
      </c>
      <c r="AU10" s="35" t="s">
        <v>66</v>
      </c>
      <c r="AV10" s="36" t="s">
        <v>34</v>
      </c>
      <c r="AW10" s="37" t="s">
        <v>59</v>
      </c>
      <c r="AX10" s="34" t="s">
        <v>64</v>
      </c>
      <c r="AY10" s="35" t="s">
        <v>66</v>
      </c>
      <c r="AZ10" s="36" t="s">
        <v>34</v>
      </c>
      <c r="BA10" s="37" t="s">
        <v>59</v>
      </c>
      <c r="BB10" s="34" t="s">
        <v>64</v>
      </c>
      <c r="BC10" s="34" t="s">
        <v>166</v>
      </c>
      <c r="BD10" s="41" t="s">
        <v>129</v>
      </c>
      <c r="BE10" s="84" t="s">
        <v>66</v>
      </c>
      <c r="BF10" s="38" t="s">
        <v>73</v>
      </c>
      <c r="BG10" s="39" t="s">
        <v>133</v>
      </c>
      <c r="BH10" s="40" t="s">
        <v>851</v>
      </c>
      <c r="BI10" s="42" t="s">
        <v>881</v>
      </c>
      <c r="BJ10" s="42" t="s">
        <v>75</v>
      </c>
      <c r="BK10" s="36" t="s">
        <v>34</v>
      </c>
      <c r="BL10" s="42" t="s">
        <v>66</v>
      </c>
      <c r="BM10" s="36" t="s">
        <v>34</v>
      </c>
      <c r="BN10" s="37" t="s">
        <v>59</v>
      </c>
      <c r="BO10" s="34" t="s">
        <v>64</v>
      </c>
      <c r="BP10" s="34" t="s">
        <v>99</v>
      </c>
      <c r="BQ10" s="34" t="s">
        <v>100</v>
      </c>
      <c r="BR10" s="43" t="s">
        <v>77</v>
      </c>
      <c r="BS10" s="36" t="s">
        <v>34</v>
      </c>
      <c r="BT10" s="37" t="s">
        <v>59</v>
      </c>
      <c r="BU10" s="34" t="s">
        <v>64</v>
      </c>
      <c r="BV10" s="34" t="s">
        <v>99</v>
      </c>
      <c r="BW10" s="34" t="s">
        <v>100</v>
      </c>
      <c r="BX10" s="42" t="s">
        <v>75</v>
      </c>
      <c r="BY10" s="36" t="s">
        <v>34</v>
      </c>
      <c r="BZ10" s="42" t="s">
        <v>66</v>
      </c>
      <c r="CA10" s="36" t="s">
        <v>34</v>
      </c>
      <c r="CB10" s="37" t="s">
        <v>59</v>
      </c>
      <c r="CC10" s="34" t="s">
        <v>64</v>
      </c>
      <c r="CD10" s="34" t="s">
        <v>99</v>
      </c>
      <c r="CE10" s="34" t="s">
        <v>100</v>
      </c>
      <c r="CF10" s="190" t="s">
        <v>643</v>
      </c>
      <c r="CG10" s="43" t="s">
        <v>77</v>
      </c>
      <c r="CH10" s="37" t="s">
        <v>59</v>
      </c>
      <c r="CI10" s="34" t="s">
        <v>64</v>
      </c>
      <c r="CJ10" s="14" t="s">
        <v>99</v>
      </c>
      <c r="CK10" s="14" t="s">
        <v>100</v>
      </c>
      <c r="CL10" s="267" t="s">
        <v>647</v>
      </c>
      <c r="CM10" s="267" t="s">
        <v>646</v>
      </c>
      <c r="CN10" s="267" t="s">
        <v>738</v>
      </c>
    </row>
    <row r="11" spans="1:92" s="14" customFormat="1" x14ac:dyDescent="0.3">
      <c r="A11" s="193"/>
      <c r="B11" s="193"/>
      <c r="C11" s="193"/>
      <c r="D11" s="392"/>
      <c r="E11" s="15"/>
      <c r="F11" s="15"/>
      <c r="G11" s="393"/>
      <c r="J11" s="194"/>
      <c r="K11" s="216"/>
      <c r="L11" s="216"/>
      <c r="M11" s="216"/>
      <c r="N11" s="216"/>
      <c r="O11" s="216"/>
      <c r="P11" s="262"/>
      <c r="Q11" s="197"/>
      <c r="R11" s="197"/>
      <c r="S11" s="196"/>
      <c r="T11" s="197"/>
      <c r="U11" s="197"/>
      <c r="V11" s="197"/>
      <c r="W11" s="197"/>
      <c r="X11" s="197"/>
      <c r="Y11" s="197"/>
      <c r="Z11" s="197"/>
      <c r="AA11" s="394"/>
      <c r="AB11" s="394"/>
      <c r="AC11" s="394"/>
      <c r="AD11" s="394"/>
      <c r="AE11" s="394"/>
      <c r="AF11" s="394"/>
      <c r="AG11" s="395"/>
      <c r="AH11" s="105"/>
      <c r="AI11" s="20"/>
      <c r="AJ11" s="67"/>
      <c r="AK11" s="67"/>
      <c r="AL11" s="67"/>
      <c r="AM11" s="67"/>
      <c r="AN11" s="106"/>
      <c r="AO11" s="21"/>
      <c r="AP11" s="67"/>
      <c r="AQ11" s="67"/>
      <c r="AR11" s="67"/>
      <c r="AS11" s="67"/>
      <c r="AT11" s="198"/>
      <c r="AU11" s="106"/>
      <c r="AV11" s="21"/>
      <c r="AW11" s="68"/>
      <c r="AX11" s="67"/>
      <c r="AY11" s="106"/>
      <c r="AZ11" s="21"/>
      <c r="BA11" s="68"/>
      <c r="BB11" s="67"/>
      <c r="BC11" s="67"/>
      <c r="BD11" s="198"/>
      <c r="BE11" s="200"/>
      <c r="BF11" s="24"/>
      <c r="BG11" s="22"/>
      <c r="BH11" s="69"/>
      <c r="BI11" s="201"/>
      <c r="BJ11" s="201"/>
      <c r="BK11" s="21"/>
      <c r="BL11" s="201"/>
      <c r="BM11" s="21"/>
      <c r="BN11" s="68"/>
      <c r="BO11" s="67"/>
      <c r="BP11" s="67"/>
      <c r="BQ11" s="67"/>
      <c r="BR11" s="71"/>
      <c r="BS11" s="21"/>
      <c r="BT11" s="68"/>
      <c r="BU11" s="67"/>
      <c r="BV11" s="67"/>
      <c r="BW11" s="67"/>
      <c r="BX11" s="201"/>
      <c r="BY11" s="21"/>
      <c r="BZ11" s="201"/>
      <c r="CA11" s="21"/>
      <c r="CB11" s="68"/>
      <c r="CC11" s="67"/>
      <c r="CD11" s="67"/>
      <c r="CE11" s="67"/>
      <c r="CF11" s="278"/>
      <c r="CG11" s="71"/>
      <c r="CH11" s="68"/>
      <c r="CI11" s="67"/>
      <c r="CL11" s="267"/>
      <c r="CM11" s="267"/>
      <c r="CN11" s="267"/>
    </row>
    <row r="12" spans="1:92" s="95" customFormat="1" x14ac:dyDescent="0.3">
      <c r="A12" s="146" t="s">
        <v>241</v>
      </c>
      <c r="B12" s="139" t="s">
        <v>243</v>
      </c>
      <c r="C12" s="139" t="s">
        <v>244</v>
      </c>
      <c r="D12" s="344">
        <v>2</v>
      </c>
      <c r="E12" s="46" t="s">
        <v>508</v>
      </c>
      <c r="F12" s="47" t="s">
        <v>890</v>
      </c>
      <c r="G12" s="219">
        <v>1964</v>
      </c>
      <c r="H12" s="95" t="s">
        <v>670</v>
      </c>
      <c r="I12" s="95" t="s">
        <v>671</v>
      </c>
      <c r="J12" s="74">
        <v>4</v>
      </c>
      <c r="K12" s="315" t="s">
        <v>69</v>
      </c>
      <c r="L12" s="315" t="s">
        <v>69</v>
      </c>
      <c r="M12" s="315" t="s">
        <v>69</v>
      </c>
      <c r="N12" s="315" t="s">
        <v>69</v>
      </c>
      <c r="O12" s="315" t="s">
        <v>848</v>
      </c>
      <c r="P12" s="541" t="s">
        <v>69</v>
      </c>
      <c r="Q12" s="541" t="s">
        <v>69</v>
      </c>
      <c r="R12" s="271">
        <v>530</v>
      </c>
      <c r="S12" s="541" t="s">
        <v>69</v>
      </c>
      <c r="T12" s="541" t="s">
        <v>69</v>
      </c>
      <c r="U12" s="541" t="s">
        <v>69</v>
      </c>
      <c r="V12" s="271">
        <v>215</v>
      </c>
      <c r="W12" s="271">
        <v>21</v>
      </c>
      <c r="X12" s="273" t="s">
        <v>69</v>
      </c>
      <c r="Y12" s="273" t="s">
        <v>69</v>
      </c>
      <c r="Z12" s="273" t="s">
        <v>69</v>
      </c>
      <c r="AA12" s="273" t="s">
        <v>848</v>
      </c>
      <c r="AB12" s="273" t="s">
        <v>848</v>
      </c>
      <c r="AC12" s="273" t="s">
        <v>848</v>
      </c>
      <c r="AD12" s="273" t="s">
        <v>848</v>
      </c>
      <c r="AE12" s="273" t="s">
        <v>848</v>
      </c>
      <c r="AF12" s="273" t="s">
        <v>848</v>
      </c>
      <c r="AG12" s="273" t="s">
        <v>69</v>
      </c>
      <c r="AH12" s="541" t="s">
        <v>69</v>
      </c>
      <c r="AI12" s="541" t="s">
        <v>69</v>
      </c>
      <c r="AJ12" s="541" t="s">
        <v>69</v>
      </c>
      <c r="AK12" s="541" t="s">
        <v>69</v>
      </c>
      <c r="AL12" s="541" t="s">
        <v>69</v>
      </c>
      <c r="AM12" s="541" t="s">
        <v>69</v>
      </c>
      <c r="AN12" s="541" t="s">
        <v>69</v>
      </c>
      <c r="AO12" s="541" t="s">
        <v>69</v>
      </c>
      <c r="AP12" s="541" t="s">
        <v>69</v>
      </c>
      <c r="AQ12" s="541" t="s">
        <v>69</v>
      </c>
      <c r="AR12" s="541" t="s">
        <v>69</v>
      </c>
      <c r="AS12" s="541" t="s">
        <v>69</v>
      </c>
      <c r="AT12" s="541" t="s">
        <v>69</v>
      </c>
      <c r="AU12" s="541" t="s">
        <v>69</v>
      </c>
      <c r="AV12" s="541" t="s">
        <v>69</v>
      </c>
      <c r="AW12" s="541" t="s">
        <v>69</v>
      </c>
      <c r="AX12" s="541" t="s">
        <v>69</v>
      </c>
      <c r="AY12" s="541" t="s">
        <v>69</v>
      </c>
      <c r="AZ12" s="541" t="s">
        <v>69</v>
      </c>
      <c r="BA12" s="541" t="s">
        <v>69</v>
      </c>
      <c r="BB12" s="541" t="s">
        <v>69</v>
      </c>
      <c r="BC12" s="541" t="s">
        <v>69</v>
      </c>
      <c r="BD12" s="541" t="s">
        <v>69</v>
      </c>
      <c r="BE12" s="541" t="s">
        <v>69</v>
      </c>
      <c r="BF12" s="541" t="s">
        <v>69</v>
      </c>
      <c r="BG12" s="541" t="s">
        <v>69</v>
      </c>
      <c r="BH12" s="541" t="s">
        <v>69</v>
      </c>
      <c r="BI12" s="541" t="s">
        <v>69</v>
      </c>
      <c r="BJ12" s="541" t="s">
        <v>69</v>
      </c>
      <c r="BK12" s="541" t="s">
        <v>69</v>
      </c>
      <c r="BL12" s="541" t="s">
        <v>69</v>
      </c>
      <c r="BM12" s="541" t="s">
        <v>69</v>
      </c>
      <c r="BN12" s="541" t="s">
        <v>69</v>
      </c>
      <c r="BO12" s="541" t="s">
        <v>69</v>
      </c>
      <c r="BP12" s="541" t="s">
        <v>69</v>
      </c>
      <c r="BQ12" s="541" t="s">
        <v>69</v>
      </c>
      <c r="BR12" s="541" t="s">
        <v>69</v>
      </c>
      <c r="BS12" s="541" t="s">
        <v>69</v>
      </c>
      <c r="BT12" s="541" t="s">
        <v>69</v>
      </c>
      <c r="BU12" s="541" t="s">
        <v>69</v>
      </c>
      <c r="BV12" s="541" t="s">
        <v>69</v>
      </c>
      <c r="BW12" s="541" t="s">
        <v>69</v>
      </c>
      <c r="BX12" s="541" t="s">
        <v>69</v>
      </c>
      <c r="BY12" s="541" t="s">
        <v>69</v>
      </c>
      <c r="BZ12" s="541" t="s">
        <v>69</v>
      </c>
      <c r="CA12" s="541" t="s">
        <v>69</v>
      </c>
      <c r="CB12" s="541" t="s">
        <v>69</v>
      </c>
      <c r="CC12" s="541" t="s">
        <v>69</v>
      </c>
      <c r="CD12" s="541" t="s">
        <v>69</v>
      </c>
      <c r="CE12" s="541" t="s">
        <v>69</v>
      </c>
      <c r="CF12" s="541" t="s">
        <v>69</v>
      </c>
      <c r="CG12" s="541" t="s">
        <v>69</v>
      </c>
      <c r="CH12" s="541" t="s">
        <v>69</v>
      </c>
      <c r="CI12" s="541" t="s">
        <v>69</v>
      </c>
    </row>
    <row r="13" spans="1:92" s="95" customFormat="1" x14ac:dyDescent="0.3">
      <c r="A13" s="146" t="s">
        <v>247</v>
      </c>
      <c r="B13" s="139" t="s">
        <v>249</v>
      </c>
      <c r="C13" s="139" t="s">
        <v>250</v>
      </c>
      <c r="D13" s="344">
        <v>2</v>
      </c>
      <c r="E13" s="46" t="s">
        <v>508</v>
      </c>
      <c r="F13" s="47" t="s">
        <v>888</v>
      </c>
      <c r="G13" s="219">
        <v>1965</v>
      </c>
      <c r="H13" s="95" t="s">
        <v>889</v>
      </c>
      <c r="I13" s="95" t="s">
        <v>886</v>
      </c>
      <c r="J13" s="74">
        <v>4</v>
      </c>
      <c r="K13" s="315" t="s">
        <v>69</v>
      </c>
      <c r="L13" s="315" t="s">
        <v>69</v>
      </c>
      <c r="M13" s="315" t="s">
        <v>69</v>
      </c>
      <c r="N13" s="315" t="s">
        <v>69</v>
      </c>
      <c r="O13" s="315" t="s">
        <v>848</v>
      </c>
      <c r="P13" s="541" t="s">
        <v>69</v>
      </c>
      <c r="Q13" s="541" t="s">
        <v>69</v>
      </c>
      <c r="R13" s="541" t="s">
        <v>69</v>
      </c>
      <c r="S13" s="541" t="s">
        <v>69</v>
      </c>
      <c r="T13" s="541" t="s">
        <v>69</v>
      </c>
      <c r="U13" s="541" t="s">
        <v>69</v>
      </c>
      <c r="V13" s="271">
        <v>194</v>
      </c>
      <c r="W13" s="273">
        <v>60</v>
      </c>
      <c r="X13" s="273" t="s">
        <v>69</v>
      </c>
      <c r="Y13" s="273" t="s">
        <v>69</v>
      </c>
      <c r="Z13" s="273" t="s">
        <v>69</v>
      </c>
      <c r="AA13" s="273" t="s">
        <v>848</v>
      </c>
      <c r="AB13" s="273" t="s">
        <v>848</v>
      </c>
      <c r="AC13" s="273" t="s">
        <v>848</v>
      </c>
      <c r="AD13" s="273" t="s">
        <v>848</v>
      </c>
      <c r="AE13" s="273" t="s">
        <v>848</v>
      </c>
      <c r="AF13" s="273" t="s">
        <v>848</v>
      </c>
      <c r="AG13" s="273" t="s">
        <v>69</v>
      </c>
      <c r="AH13" s="541" t="s">
        <v>69</v>
      </c>
      <c r="AI13" s="541" t="s">
        <v>69</v>
      </c>
      <c r="AJ13" s="541" t="s">
        <v>69</v>
      </c>
      <c r="AK13" s="541" t="s">
        <v>69</v>
      </c>
      <c r="AL13" s="541" t="s">
        <v>69</v>
      </c>
      <c r="AM13" s="541" t="s">
        <v>69</v>
      </c>
      <c r="AN13" s="541" t="s">
        <v>69</v>
      </c>
      <c r="AO13" s="541" t="s">
        <v>69</v>
      </c>
      <c r="AP13" s="541" t="s">
        <v>69</v>
      </c>
      <c r="AQ13" s="541" t="s">
        <v>69</v>
      </c>
      <c r="AR13" s="541" t="s">
        <v>69</v>
      </c>
      <c r="AS13" s="541" t="s">
        <v>69</v>
      </c>
      <c r="AT13" s="541" t="s">
        <v>69</v>
      </c>
      <c r="AU13" s="541" t="s">
        <v>69</v>
      </c>
      <c r="AV13" s="541" t="s">
        <v>69</v>
      </c>
      <c r="AW13" s="541" t="s">
        <v>69</v>
      </c>
      <c r="AX13" s="541" t="s">
        <v>69</v>
      </c>
      <c r="AY13" s="541" t="s">
        <v>69</v>
      </c>
      <c r="AZ13" s="541" t="s">
        <v>69</v>
      </c>
      <c r="BA13" s="541" t="s">
        <v>69</v>
      </c>
      <c r="BB13" s="541" t="s">
        <v>69</v>
      </c>
      <c r="BC13" s="541" t="s">
        <v>69</v>
      </c>
      <c r="BD13" s="541" t="s">
        <v>69</v>
      </c>
      <c r="BE13" s="541" t="s">
        <v>69</v>
      </c>
      <c r="BF13" s="541" t="s">
        <v>69</v>
      </c>
      <c r="BG13" s="541" t="s">
        <v>69</v>
      </c>
      <c r="BH13" s="541" t="s">
        <v>69</v>
      </c>
      <c r="BI13" s="541" t="s">
        <v>69</v>
      </c>
      <c r="BJ13" s="541" t="s">
        <v>69</v>
      </c>
      <c r="BK13" s="541" t="s">
        <v>69</v>
      </c>
      <c r="BL13" s="541" t="s">
        <v>69</v>
      </c>
      <c r="BM13" s="541" t="s">
        <v>69</v>
      </c>
      <c r="BN13" s="541" t="s">
        <v>69</v>
      </c>
      <c r="BO13" s="541" t="s">
        <v>69</v>
      </c>
      <c r="BP13" s="541" t="s">
        <v>69</v>
      </c>
      <c r="BQ13" s="541" t="s">
        <v>69</v>
      </c>
      <c r="BR13" s="541" t="s">
        <v>69</v>
      </c>
      <c r="BS13" s="541" t="s">
        <v>69</v>
      </c>
      <c r="BT13" s="541" t="s">
        <v>69</v>
      </c>
      <c r="BU13" s="541" t="s">
        <v>69</v>
      </c>
      <c r="BV13" s="541" t="s">
        <v>69</v>
      </c>
      <c r="BW13" s="541" t="s">
        <v>69</v>
      </c>
      <c r="BX13" s="541" t="s">
        <v>69</v>
      </c>
      <c r="BY13" s="541" t="s">
        <v>69</v>
      </c>
      <c r="BZ13" s="541" t="s">
        <v>69</v>
      </c>
      <c r="CA13" s="541" t="s">
        <v>69</v>
      </c>
      <c r="CB13" s="541" t="s">
        <v>69</v>
      </c>
      <c r="CC13" s="541" t="s">
        <v>69</v>
      </c>
      <c r="CD13" s="541" t="s">
        <v>69</v>
      </c>
      <c r="CE13" s="541" t="s">
        <v>69</v>
      </c>
      <c r="CF13" s="541" t="s">
        <v>69</v>
      </c>
      <c r="CG13" s="541" t="s">
        <v>69</v>
      </c>
      <c r="CH13" s="541" t="s">
        <v>69</v>
      </c>
      <c r="CI13" s="541" t="s">
        <v>69</v>
      </c>
    </row>
    <row r="14" spans="1:92" s="95" customFormat="1" x14ac:dyDescent="0.3">
      <c r="A14" s="146" t="s">
        <v>247</v>
      </c>
      <c r="B14" s="139" t="s">
        <v>249</v>
      </c>
      <c r="C14" s="139" t="s">
        <v>255</v>
      </c>
      <c r="D14" s="344">
        <v>2</v>
      </c>
      <c r="E14" s="46" t="s">
        <v>508</v>
      </c>
      <c r="F14" s="47" t="s">
        <v>884</v>
      </c>
      <c r="G14" s="219">
        <v>1966</v>
      </c>
      <c r="H14" s="95" t="s">
        <v>885</v>
      </c>
      <c r="I14" s="95" t="s">
        <v>886</v>
      </c>
      <c r="J14" s="74">
        <v>4</v>
      </c>
      <c r="K14" s="315" t="s">
        <v>69</v>
      </c>
      <c r="L14" s="315" t="s">
        <v>69</v>
      </c>
      <c r="M14" s="315" t="s">
        <v>69</v>
      </c>
      <c r="N14" s="315" t="s">
        <v>69</v>
      </c>
      <c r="O14" s="315" t="s">
        <v>848</v>
      </c>
      <c r="P14" s="541" t="s">
        <v>69</v>
      </c>
      <c r="Q14" s="541" t="s">
        <v>69</v>
      </c>
      <c r="R14" s="541" t="s">
        <v>69</v>
      </c>
      <c r="S14" s="541" t="s">
        <v>69</v>
      </c>
      <c r="T14" s="541" t="s">
        <v>69</v>
      </c>
      <c r="U14" s="541" t="s">
        <v>69</v>
      </c>
      <c r="V14" s="271">
        <v>241</v>
      </c>
      <c r="W14" s="273">
        <v>78</v>
      </c>
      <c r="X14" s="273" t="s">
        <v>69</v>
      </c>
      <c r="Y14" s="273" t="s">
        <v>69</v>
      </c>
      <c r="Z14" s="273" t="s">
        <v>69</v>
      </c>
      <c r="AA14" s="273" t="s">
        <v>848</v>
      </c>
      <c r="AB14" s="273" t="s">
        <v>848</v>
      </c>
      <c r="AC14" s="273" t="s">
        <v>848</v>
      </c>
      <c r="AD14" s="273" t="s">
        <v>848</v>
      </c>
      <c r="AE14" s="273" t="s">
        <v>848</v>
      </c>
      <c r="AF14" s="273" t="s">
        <v>848</v>
      </c>
      <c r="AG14" s="273" t="s">
        <v>69</v>
      </c>
      <c r="AH14" s="541" t="s">
        <v>69</v>
      </c>
      <c r="AI14" s="541" t="s">
        <v>69</v>
      </c>
      <c r="AJ14" s="541" t="s">
        <v>69</v>
      </c>
      <c r="AK14" s="541" t="s">
        <v>69</v>
      </c>
      <c r="AL14" s="541" t="s">
        <v>69</v>
      </c>
      <c r="AM14" s="541" t="s">
        <v>69</v>
      </c>
      <c r="AN14" s="541" t="s">
        <v>69</v>
      </c>
      <c r="AO14" s="541" t="s">
        <v>69</v>
      </c>
      <c r="AP14" s="541" t="s">
        <v>69</v>
      </c>
      <c r="AQ14" s="541" t="s">
        <v>69</v>
      </c>
      <c r="AR14" s="541" t="s">
        <v>69</v>
      </c>
      <c r="AS14" s="541" t="s">
        <v>69</v>
      </c>
      <c r="AT14" s="541" t="s">
        <v>69</v>
      </c>
      <c r="AU14" s="541" t="s">
        <v>69</v>
      </c>
      <c r="AV14" s="541" t="s">
        <v>69</v>
      </c>
      <c r="AW14" s="541" t="s">
        <v>69</v>
      </c>
      <c r="AX14" s="541" t="s">
        <v>69</v>
      </c>
      <c r="AY14" s="541" t="s">
        <v>69</v>
      </c>
      <c r="AZ14" s="541" t="s">
        <v>69</v>
      </c>
      <c r="BA14" s="541" t="s">
        <v>69</v>
      </c>
      <c r="BB14" s="541" t="s">
        <v>69</v>
      </c>
      <c r="BC14" s="541" t="s">
        <v>69</v>
      </c>
      <c r="BD14" s="541" t="s">
        <v>69</v>
      </c>
      <c r="BE14" s="541" t="s">
        <v>69</v>
      </c>
      <c r="BF14" s="541" t="s">
        <v>69</v>
      </c>
      <c r="BG14" s="541" t="s">
        <v>69</v>
      </c>
      <c r="BH14" s="541" t="s">
        <v>69</v>
      </c>
      <c r="BI14" s="541" t="s">
        <v>69</v>
      </c>
      <c r="BJ14" s="541" t="s">
        <v>69</v>
      </c>
      <c r="BK14" s="541" t="s">
        <v>69</v>
      </c>
      <c r="BL14" s="541" t="s">
        <v>69</v>
      </c>
      <c r="BM14" s="541" t="s">
        <v>69</v>
      </c>
      <c r="BN14" s="541" t="s">
        <v>69</v>
      </c>
      <c r="BO14" s="541" t="s">
        <v>69</v>
      </c>
      <c r="BP14" s="541" t="s">
        <v>69</v>
      </c>
      <c r="BQ14" s="541" t="s">
        <v>69</v>
      </c>
      <c r="BR14" s="541" t="s">
        <v>69</v>
      </c>
      <c r="BS14" s="541" t="s">
        <v>69</v>
      </c>
      <c r="BT14" s="541" t="s">
        <v>69</v>
      </c>
      <c r="BU14" s="541" t="s">
        <v>69</v>
      </c>
      <c r="BV14" s="541" t="s">
        <v>69</v>
      </c>
      <c r="BW14" s="541" t="s">
        <v>69</v>
      </c>
      <c r="BX14" s="541" t="s">
        <v>69</v>
      </c>
      <c r="BY14" s="541" t="s">
        <v>69</v>
      </c>
      <c r="BZ14" s="541" t="s">
        <v>69</v>
      </c>
      <c r="CA14" s="541" t="s">
        <v>69</v>
      </c>
      <c r="CB14" s="541" t="s">
        <v>69</v>
      </c>
      <c r="CC14" s="541" t="s">
        <v>69</v>
      </c>
      <c r="CD14" s="541" t="s">
        <v>69</v>
      </c>
      <c r="CE14" s="541" t="s">
        <v>69</v>
      </c>
      <c r="CF14" s="541" t="s">
        <v>69</v>
      </c>
      <c r="CG14" s="541" t="s">
        <v>69</v>
      </c>
      <c r="CH14" s="541" t="s">
        <v>69</v>
      </c>
      <c r="CI14" s="541" t="s">
        <v>69</v>
      </c>
    </row>
    <row r="15" spans="1:92" s="95" customFormat="1" x14ac:dyDescent="0.3">
      <c r="A15" s="146" t="s">
        <v>247</v>
      </c>
      <c r="B15" s="139" t="s">
        <v>258</v>
      </c>
      <c r="C15" s="139" t="s">
        <v>255</v>
      </c>
      <c r="D15" s="344">
        <v>2</v>
      </c>
      <c r="E15" s="46" t="s">
        <v>508</v>
      </c>
      <c r="F15" s="47" t="s">
        <v>887</v>
      </c>
      <c r="G15" s="219">
        <v>1967</v>
      </c>
      <c r="H15" s="95" t="s">
        <v>882</v>
      </c>
      <c r="I15" s="95" t="s">
        <v>883</v>
      </c>
      <c r="J15" s="74">
        <v>4</v>
      </c>
      <c r="K15" s="315" t="s">
        <v>69</v>
      </c>
      <c r="L15" s="315" t="s">
        <v>69</v>
      </c>
      <c r="M15" s="315" t="s">
        <v>69</v>
      </c>
      <c r="N15" s="315" t="s">
        <v>69</v>
      </c>
      <c r="O15" s="315" t="s">
        <v>848</v>
      </c>
      <c r="P15" s="541" t="s">
        <v>69</v>
      </c>
      <c r="Q15" s="541" t="s">
        <v>69</v>
      </c>
      <c r="R15" s="541" t="s">
        <v>69</v>
      </c>
      <c r="S15" s="541" t="s">
        <v>69</v>
      </c>
      <c r="T15" s="541" t="s">
        <v>69</v>
      </c>
      <c r="U15" s="541" t="s">
        <v>69</v>
      </c>
      <c r="V15" s="271">
        <v>233</v>
      </c>
      <c r="W15" s="273">
        <v>94</v>
      </c>
      <c r="X15" s="273" t="s">
        <v>69</v>
      </c>
      <c r="Y15" s="273">
        <v>6</v>
      </c>
      <c r="Z15" s="273" t="s">
        <v>69</v>
      </c>
      <c r="AA15" s="273" t="s">
        <v>848</v>
      </c>
      <c r="AB15" s="273" t="s">
        <v>848</v>
      </c>
      <c r="AC15" s="273" t="s">
        <v>848</v>
      </c>
      <c r="AD15" s="273" t="s">
        <v>848</v>
      </c>
      <c r="AE15" s="273" t="s">
        <v>848</v>
      </c>
      <c r="AF15" s="273" t="s">
        <v>848</v>
      </c>
      <c r="AG15" s="273" t="s">
        <v>69</v>
      </c>
      <c r="AH15" s="541" t="s">
        <v>69</v>
      </c>
      <c r="AI15" s="541" t="s">
        <v>69</v>
      </c>
      <c r="AJ15" s="541" t="s">
        <v>69</v>
      </c>
      <c r="AK15" s="541" t="s">
        <v>69</v>
      </c>
      <c r="AL15" s="541" t="s">
        <v>69</v>
      </c>
      <c r="AM15" s="541" t="s">
        <v>69</v>
      </c>
      <c r="AN15" s="541" t="s">
        <v>69</v>
      </c>
      <c r="AO15" s="541" t="s">
        <v>69</v>
      </c>
      <c r="AP15" s="541" t="s">
        <v>69</v>
      </c>
      <c r="AQ15" s="541" t="s">
        <v>69</v>
      </c>
      <c r="AR15" s="541" t="s">
        <v>69</v>
      </c>
      <c r="AS15" s="541" t="s">
        <v>69</v>
      </c>
      <c r="AT15" s="541" t="s">
        <v>69</v>
      </c>
      <c r="AU15" s="541" t="s">
        <v>69</v>
      </c>
      <c r="AV15" s="541" t="s">
        <v>69</v>
      </c>
      <c r="AW15" s="541" t="s">
        <v>69</v>
      </c>
      <c r="AX15" s="541" t="s">
        <v>69</v>
      </c>
      <c r="AY15" s="541" t="s">
        <v>69</v>
      </c>
      <c r="AZ15" s="541" t="s">
        <v>69</v>
      </c>
      <c r="BA15" s="541" t="s">
        <v>69</v>
      </c>
      <c r="BB15" s="541" t="s">
        <v>69</v>
      </c>
      <c r="BC15" s="541" t="s">
        <v>69</v>
      </c>
      <c r="BD15" s="541" t="s">
        <v>69</v>
      </c>
      <c r="BE15" s="541" t="s">
        <v>69</v>
      </c>
      <c r="BF15" s="541" t="s">
        <v>69</v>
      </c>
      <c r="BG15" s="541" t="s">
        <v>69</v>
      </c>
      <c r="BH15" s="541" t="s">
        <v>69</v>
      </c>
      <c r="BI15" s="541" t="s">
        <v>69</v>
      </c>
      <c r="BJ15" s="541" t="s">
        <v>69</v>
      </c>
      <c r="BK15" s="541" t="s">
        <v>69</v>
      </c>
      <c r="BL15" s="541" t="s">
        <v>69</v>
      </c>
      <c r="BM15" s="541" t="s">
        <v>69</v>
      </c>
      <c r="BN15" s="541" t="s">
        <v>69</v>
      </c>
      <c r="BO15" s="541" t="s">
        <v>69</v>
      </c>
      <c r="BP15" s="541" t="s">
        <v>69</v>
      </c>
      <c r="BQ15" s="541" t="s">
        <v>69</v>
      </c>
      <c r="BR15" s="541" t="s">
        <v>69</v>
      </c>
      <c r="BS15" s="541" t="s">
        <v>69</v>
      </c>
      <c r="BT15" s="541" t="s">
        <v>69</v>
      </c>
      <c r="BU15" s="541" t="s">
        <v>69</v>
      </c>
      <c r="BV15" s="541" t="s">
        <v>69</v>
      </c>
      <c r="BW15" s="541" t="s">
        <v>69</v>
      </c>
      <c r="BX15" s="541" t="s">
        <v>69</v>
      </c>
      <c r="BY15" s="541" t="s">
        <v>69</v>
      </c>
      <c r="BZ15" s="541" t="s">
        <v>69</v>
      </c>
      <c r="CA15" s="541" t="s">
        <v>69</v>
      </c>
      <c r="CB15" s="541" t="s">
        <v>69</v>
      </c>
      <c r="CC15" s="541" t="s">
        <v>69</v>
      </c>
      <c r="CD15" s="541" t="s">
        <v>69</v>
      </c>
      <c r="CE15" s="541" t="s">
        <v>69</v>
      </c>
      <c r="CF15" s="541" t="s">
        <v>69</v>
      </c>
      <c r="CG15" s="541" t="s">
        <v>69</v>
      </c>
      <c r="CH15" s="541" t="s">
        <v>69</v>
      </c>
      <c r="CI15" s="541" t="s">
        <v>69</v>
      </c>
    </row>
    <row r="16" spans="1:92" s="95" customFormat="1" x14ac:dyDescent="0.3">
      <c r="A16" s="568" t="s">
        <v>763</v>
      </c>
      <c r="B16" s="569" t="s">
        <v>249</v>
      </c>
      <c r="C16" s="569" t="s">
        <v>255</v>
      </c>
      <c r="D16" s="344">
        <v>2</v>
      </c>
      <c r="E16" s="46" t="s">
        <v>508</v>
      </c>
      <c r="F16" s="47" t="s">
        <v>772</v>
      </c>
      <c r="G16" s="219">
        <v>1968</v>
      </c>
      <c r="H16" s="207" t="s">
        <v>771</v>
      </c>
      <c r="I16" s="207" t="s">
        <v>506</v>
      </c>
      <c r="J16" s="74">
        <v>4</v>
      </c>
      <c r="K16" s="315" t="s">
        <v>69</v>
      </c>
      <c r="L16" s="315" t="s">
        <v>69</v>
      </c>
      <c r="M16" s="315" t="s">
        <v>69</v>
      </c>
      <c r="N16" s="315" t="s">
        <v>69</v>
      </c>
      <c r="O16" s="315" t="s">
        <v>848</v>
      </c>
      <c r="P16" s="541" t="s">
        <v>69</v>
      </c>
      <c r="Q16" s="541" t="s">
        <v>69</v>
      </c>
      <c r="R16" s="541" t="s">
        <v>69</v>
      </c>
      <c r="S16" s="541" t="s">
        <v>69</v>
      </c>
      <c r="T16" s="541" t="s">
        <v>69</v>
      </c>
      <c r="U16" s="541" t="s">
        <v>69</v>
      </c>
      <c r="V16" s="271">
        <v>413</v>
      </c>
      <c r="W16" s="273" t="s">
        <v>69</v>
      </c>
      <c r="X16" s="273" t="s">
        <v>69</v>
      </c>
      <c r="Y16" s="273" t="s">
        <v>69</v>
      </c>
      <c r="Z16" s="273" t="s">
        <v>69</v>
      </c>
      <c r="AA16" s="273" t="s">
        <v>848</v>
      </c>
      <c r="AB16" s="273" t="s">
        <v>848</v>
      </c>
      <c r="AC16" s="273" t="s">
        <v>848</v>
      </c>
      <c r="AD16" s="273" t="s">
        <v>848</v>
      </c>
      <c r="AE16" s="273" t="s">
        <v>848</v>
      </c>
      <c r="AF16" s="273" t="s">
        <v>848</v>
      </c>
      <c r="AG16" s="273" t="s">
        <v>69</v>
      </c>
      <c r="AH16" s="541" t="s">
        <v>69</v>
      </c>
      <c r="AI16" s="541" t="s">
        <v>69</v>
      </c>
      <c r="AJ16" s="541" t="s">
        <v>69</v>
      </c>
      <c r="AK16" s="541" t="s">
        <v>69</v>
      </c>
      <c r="AL16" s="541" t="s">
        <v>69</v>
      </c>
      <c r="AM16" s="541" t="s">
        <v>69</v>
      </c>
      <c r="AN16" s="541" t="s">
        <v>69</v>
      </c>
      <c r="AO16" s="541" t="s">
        <v>69</v>
      </c>
      <c r="AP16" s="541" t="s">
        <v>69</v>
      </c>
      <c r="AQ16" s="541" t="s">
        <v>69</v>
      </c>
      <c r="AR16" s="541" t="s">
        <v>69</v>
      </c>
      <c r="AS16" s="541" t="s">
        <v>69</v>
      </c>
      <c r="AT16" s="541" t="s">
        <v>69</v>
      </c>
      <c r="AU16" s="541" t="s">
        <v>69</v>
      </c>
      <c r="AV16" s="541" t="s">
        <v>69</v>
      </c>
      <c r="AW16" s="541" t="s">
        <v>69</v>
      </c>
      <c r="AX16" s="541" t="s">
        <v>69</v>
      </c>
      <c r="AY16" s="541" t="s">
        <v>69</v>
      </c>
      <c r="AZ16" s="541" t="s">
        <v>69</v>
      </c>
      <c r="BA16" s="541" t="s">
        <v>69</v>
      </c>
      <c r="BB16" s="541" t="s">
        <v>69</v>
      </c>
      <c r="BC16" s="541" t="s">
        <v>69</v>
      </c>
      <c r="BD16" s="541" t="s">
        <v>69</v>
      </c>
      <c r="BE16" s="541" t="s">
        <v>69</v>
      </c>
      <c r="BF16" s="541" t="s">
        <v>69</v>
      </c>
      <c r="BG16" s="541" t="s">
        <v>69</v>
      </c>
      <c r="BH16" s="541" t="s">
        <v>69</v>
      </c>
      <c r="BI16" s="541" t="s">
        <v>69</v>
      </c>
      <c r="BJ16" s="541" t="s">
        <v>69</v>
      </c>
      <c r="BK16" s="541" t="s">
        <v>69</v>
      </c>
      <c r="BL16" s="541" t="s">
        <v>69</v>
      </c>
      <c r="BM16" s="541" t="s">
        <v>69</v>
      </c>
      <c r="BN16" s="541" t="s">
        <v>69</v>
      </c>
      <c r="BO16" s="541" t="s">
        <v>69</v>
      </c>
      <c r="BP16" s="541" t="s">
        <v>69</v>
      </c>
      <c r="BQ16" s="541" t="s">
        <v>69</v>
      </c>
      <c r="BR16" s="541" t="s">
        <v>69</v>
      </c>
      <c r="BS16" s="541" t="s">
        <v>69</v>
      </c>
      <c r="BT16" s="541" t="s">
        <v>69</v>
      </c>
      <c r="BU16" s="541" t="s">
        <v>69</v>
      </c>
      <c r="BV16" s="541" t="s">
        <v>69</v>
      </c>
      <c r="BW16" s="541" t="s">
        <v>69</v>
      </c>
      <c r="BX16" s="541" t="s">
        <v>69</v>
      </c>
      <c r="BY16" s="541" t="s">
        <v>69</v>
      </c>
      <c r="BZ16" s="541" t="s">
        <v>69</v>
      </c>
      <c r="CA16" s="541" t="s">
        <v>69</v>
      </c>
      <c r="CB16" s="541" t="s">
        <v>69</v>
      </c>
      <c r="CC16" s="541" t="s">
        <v>69</v>
      </c>
      <c r="CD16" s="541" t="s">
        <v>69</v>
      </c>
      <c r="CE16" s="541" t="s">
        <v>69</v>
      </c>
      <c r="CF16" s="541" t="s">
        <v>69</v>
      </c>
      <c r="CG16" s="541" t="s">
        <v>69</v>
      </c>
      <c r="CH16" s="541" t="s">
        <v>69</v>
      </c>
      <c r="CI16" s="541" t="s">
        <v>69</v>
      </c>
    </row>
    <row r="17" spans="1:92" s="283" customFormat="1" x14ac:dyDescent="0.3">
      <c r="A17" s="279" t="s">
        <v>734</v>
      </c>
      <c r="B17" s="279"/>
      <c r="C17" s="279"/>
      <c r="D17" s="280"/>
      <c r="E17" s="225"/>
      <c r="F17" s="225"/>
      <c r="G17" s="281"/>
      <c r="H17" s="282"/>
      <c r="I17" s="282"/>
      <c r="L17" s="284"/>
      <c r="M17" s="225"/>
      <c r="N17" s="285"/>
      <c r="O17" s="285"/>
      <c r="P17" s="225"/>
      <c r="Q17" s="225"/>
      <c r="R17" s="263"/>
      <c r="S17" s="263"/>
      <c r="T17" s="263"/>
      <c r="U17" s="263"/>
      <c r="V17" s="263"/>
      <c r="W17" s="263"/>
      <c r="X17" s="263"/>
      <c r="Y17" s="263"/>
      <c r="Z17" s="263"/>
      <c r="AA17" s="263"/>
      <c r="AB17" s="263"/>
      <c r="AC17" s="263"/>
      <c r="AD17" s="56"/>
      <c r="AE17" s="56"/>
      <c r="AF17" s="56"/>
      <c r="AG17" s="56"/>
      <c r="AH17" s="56"/>
      <c r="AI17" s="56"/>
      <c r="AJ17" s="56"/>
      <c r="AK17" s="56"/>
      <c r="AL17" s="56"/>
      <c r="AM17" s="56"/>
      <c r="AN17" s="56"/>
      <c r="AO17" s="286"/>
      <c r="AP17" s="287"/>
      <c r="AQ17" s="287"/>
      <c r="AR17" s="288"/>
      <c r="AS17" s="289"/>
      <c r="AT17" s="287"/>
      <c r="AU17" s="287"/>
      <c r="AV17" s="288"/>
      <c r="AW17" s="289"/>
      <c r="AX17" s="289"/>
      <c r="AY17" s="286"/>
      <c r="AZ17" s="288"/>
      <c r="BA17" s="290"/>
      <c r="BB17" s="291"/>
      <c r="BC17" s="292"/>
      <c r="BD17" s="291"/>
      <c r="BE17" s="287"/>
      <c r="BF17" s="291"/>
      <c r="BG17" s="287"/>
      <c r="BH17" s="288"/>
      <c r="BI17" s="288"/>
      <c r="BJ17" s="289"/>
      <c r="BK17" s="289"/>
      <c r="BL17" s="289"/>
      <c r="BM17" s="291"/>
      <c r="BN17" s="287"/>
      <c r="BO17" s="288"/>
      <c r="BP17" s="289"/>
      <c r="BQ17" s="289"/>
      <c r="BR17" s="289"/>
      <c r="BS17" s="291"/>
      <c r="BT17" s="287"/>
      <c r="BU17" s="291"/>
      <c r="BV17" s="293"/>
      <c r="BW17" s="287"/>
      <c r="BX17" s="288"/>
      <c r="BY17" s="289"/>
      <c r="BZ17" s="291"/>
      <c r="CA17" s="288"/>
      <c r="CB17" s="289"/>
      <c r="CG17" s="263"/>
      <c r="CH17" s="263"/>
      <c r="CI17" s="294"/>
      <c r="CJ17" s="263"/>
      <c r="CK17" s="263"/>
    </row>
    <row r="18" spans="1:92" s="14" customFormat="1" x14ac:dyDescent="0.3">
      <c r="A18" s="193"/>
      <c r="B18" s="193"/>
      <c r="C18" s="193"/>
      <c r="D18" s="14">
        <v>3</v>
      </c>
      <c r="E18" t="s">
        <v>676</v>
      </c>
      <c r="F18" s="7"/>
      <c r="G18" s="296">
        <v>1969</v>
      </c>
      <c r="H18" s="562">
        <v>25363</v>
      </c>
      <c r="I18" s="562">
        <v>25432</v>
      </c>
      <c r="J18" s="5">
        <f>I18-H18+1</f>
        <v>70</v>
      </c>
      <c r="K18" s="563" t="s">
        <v>69</v>
      </c>
      <c r="L18" s="563" t="s">
        <v>69</v>
      </c>
      <c r="M18" s="563" t="s">
        <v>69</v>
      </c>
      <c r="N18" s="563" t="s">
        <v>69</v>
      </c>
      <c r="O18" s="563" t="s">
        <v>848</v>
      </c>
      <c r="P18" s="555" t="s">
        <v>69</v>
      </c>
      <c r="Q18" s="309" t="s">
        <v>848</v>
      </c>
      <c r="R18" s="343" t="s">
        <v>69</v>
      </c>
      <c r="S18" s="343" t="s">
        <v>69</v>
      </c>
      <c r="T18" s="343" t="s">
        <v>69</v>
      </c>
      <c r="U18" s="343" t="s">
        <v>69</v>
      </c>
      <c r="V18" s="556">
        <f>SUM(V19:V20)</f>
        <v>728</v>
      </c>
      <c r="W18" s="368">
        <f>SUM(W19:W20)</f>
        <v>259.87453874538744</v>
      </c>
      <c r="X18" s="309" t="s">
        <v>69</v>
      </c>
      <c r="Y18" s="369">
        <f>SUM(Y19:Y20)</f>
        <v>99.265682656826556</v>
      </c>
      <c r="Z18" s="553" t="s">
        <v>69</v>
      </c>
      <c r="AA18" s="299" t="s">
        <v>848</v>
      </c>
      <c r="AB18" s="299" t="s">
        <v>848</v>
      </c>
      <c r="AC18" s="299" t="s">
        <v>848</v>
      </c>
      <c r="AD18" s="299" t="s">
        <v>848</v>
      </c>
      <c r="AE18" s="299" t="s">
        <v>848</v>
      </c>
      <c r="AF18" s="299" t="s">
        <v>848</v>
      </c>
      <c r="AG18" s="565">
        <f>AG19+AG19</f>
        <v>1288</v>
      </c>
      <c r="AH18" s="20" t="s">
        <v>69</v>
      </c>
      <c r="AI18" s="18" t="s">
        <v>69</v>
      </c>
      <c r="AJ18" s="18" t="s">
        <v>69</v>
      </c>
      <c r="AK18" s="18" t="s">
        <v>69</v>
      </c>
      <c r="AL18" s="18" t="s">
        <v>69</v>
      </c>
      <c r="AM18" s="18" t="s">
        <v>69</v>
      </c>
      <c r="AN18" s="18" t="s">
        <v>69</v>
      </c>
      <c r="AO18" s="18" t="s">
        <v>69</v>
      </c>
      <c r="AP18" s="18" t="s">
        <v>69</v>
      </c>
      <c r="AQ18" s="18" t="s">
        <v>69</v>
      </c>
      <c r="AR18" s="18" t="s">
        <v>69</v>
      </c>
      <c r="AS18" s="18" t="s">
        <v>69</v>
      </c>
      <c r="AT18" s="18" t="s">
        <v>69</v>
      </c>
      <c r="AU18" s="18" t="s">
        <v>69</v>
      </c>
      <c r="AV18" s="18" t="s">
        <v>69</v>
      </c>
      <c r="AW18" s="18" t="s">
        <v>69</v>
      </c>
      <c r="AX18" s="18" t="s">
        <v>69</v>
      </c>
      <c r="AY18" s="18" t="s">
        <v>69</v>
      </c>
      <c r="AZ18" s="18" t="s">
        <v>69</v>
      </c>
      <c r="BA18" s="18" t="s">
        <v>69</v>
      </c>
      <c r="BB18" s="18" t="s">
        <v>69</v>
      </c>
      <c r="BC18" s="18" t="s">
        <v>69</v>
      </c>
      <c r="BD18" s="100" t="s">
        <v>69</v>
      </c>
      <c r="BE18" s="100" t="s">
        <v>69</v>
      </c>
      <c r="BF18" s="100" t="s">
        <v>69</v>
      </c>
      <c r="BG18" s="28" t="s">
        <v>848</v>
      </c>
      <c r="BH18" s="28" t="s">
        <v>848</v>
      </c>
      <c r="BI18" s="62">
        <f>BI19+BI20</f>
        <v>1001</v>
      </c>
      <c r="BJ18" s="28" t="s">
        <v>69</v>
      </c>
      <c r="BK18" s="21" t="s">
        <v>69</v>
      </c>
      <c r="BL18" s="62">
        <f>BL19+BL20</f>
        <v>601.85054693963298</v>
      </c>
      <c r="BM18" s="21" t="s">
        <v>69</v>
      </c>
      <c r="BN18" s="357" t="s">
        <v>69</v>
      </c>
      <c r="BO18" s="357" t="s">
        <v>69</v>
      </c>
      <c r="BP18" s="357" t="s">
        <v>69</v>
      </c>
      <c r="BQ18" s="357" t="s">
        <v>69</v>
      </c>
      <c r="BR18" s="357" t="s">
        <v>69</v>
      </c>
      <c r="BS18" s="357" t="s">
        <v>69</v>
      </c>
      <c r="BT18" s="357" t="s">
        <v>69</v>
      </c>
      <c r="BU18" s="357" t="s">
        <v>69</v>
      </c>
      <c r="BV18" s="357" t="s">
        <v>69</v>
      </c>
      <c r="BW18" s="357" t="s">
        <v>69</v>
      </c>
      <c r="BX18" s="357" t="s">
        <v>69</v>
      </c>
      <c r="BY18" s="357" t="s">
        <v>69</v>
      </c>
      <c r="BZ18" s="566">
        <f>SUM(BZ19:BZ20)</f>
        <v>380.10631508450314</v>
      </c>
      <c r="CA18" s="21" t="s">
        <v>69</v>
      </c>
      <c r="CB18" s="21" t="s">
        <v>69</v>
      </c>
      <c r="CC18" s="21" t="s">
        <v>69</v>
      </c>
      <c r="CD18" s="21" t="s">
        <v>69</v>
      </c>
      <c r="CE18" s="21" t="s">
        <v>69</v>
      </c>
      <c r="CF18" s="67" t="s">
        <v>69</v>
      </c>
      <c r="CG18" s="67" t="s">
        <v>69</v>
      </c>
      <c r="CH18" s="67" t="s">
        <v>69</v>
      </c>
      <c r="CI18" s="67" t="s">
        <v>69</v>
      </c>
    </row>
    <row r="19" spans="1:92" s="95" customFormat="1" x14ac:dyDescent="0.3">
      <c r="A19" s="300" t="s">
        <v>247</v>
      </c>
      <c r="B19" s="275" t="s">
        <v>249</v>
      </c>
      <c r="C19" s="275" t="s">
        <v>264</v>
      </c>
      <c r="D19" s="47">
        <v>1</v>
      </c>
      <c r="E19" s="46" t="s">
        <v>767</v>
      </c>
      <c r="F19" s="47" t="s">
        <v>735</v>
      </c>
      <c r="G19" s="219">
        <v>1969</v>
      </c>
      <c r="H19" s="207">
        <v>25363</v>
      </c>
      <c r="I19" s="207">
        <v>25432</v>
      </c>
      <c r="J19" s="74">
        <f t="shared" ref="J19:J28" si="0">I19-H19+1</f>
        <v>70</v>
      </c>
      <c r="K19" s="560">
        <f>AU19/S19</f>
        <v>3.8291814946619218</v>
      </c>
      <c r="L19" s="315" t="s">
        <v>69</v>
      </c>
      <c r="M19" s="315" t="s">
        <v>69</v>
      </c>
      <c r="N19" s="560">
        <f>BI19/V19</f>
        <v>4.0333333333333332</v>
      </c>
      <c r="O19" s="561">
        <f>P19/AA19</f>
        <v>0.67527675276752763</v>
      </c>
      <c r="P19" s="46">
        <v>183</v>
      </c>
      <c r="Q19" s="541" t="s">
        <v>848</v>
      </c>
      <c r="R19" s="271">
        <v>399</v>
      </c>
      <c r="S19" s="272">
        <v>1686</v>
      </c>
      <c r="T19" s="552" t="s">
        <v>69</v>
      </c>
      <c r="U19" s="552" t="s">
        <v>69</v>
      </c>
      <c r="V19" s="271">
        <v>90</v>
      </c>
      <c r="W19" s="558">
        <f>AE19*O19</f>
        <v>120.87453874538744</v>
      </c>
      <c r="X19" s="273" t="s">
        <v>69</v>
      </c>
      <c r="Y19" s="557">
        <f>AF19*O19</f>
        <v>99.265682656826556</v>
      </c>
      <c r="Z19" s="554" t="s">
        <v>69</v>
      </c>
      <c r="AA19" s="345">
        <v>271</v>
      </c>
      <c r="AB19" s="345">
        <v>566</v>
      </c>
      <c r="AC19" s="345">
        <v>2689</v>
      </c>
      <c r="AD19" s="345">
        <v>158</v>
      </c>
      <c r="AE19" s="345">
        <v>179</v>
      </c>
      <c r="AF19" s="345">
        <v>147</v>
      </c>
      <c r="AG19" s="345">
        <v>644</v>
      </c>
      <c r="AH19" s="309">
        <v>741</v>
      </c>
      <c r="AI19" s="544" t="s">
        <v>69</v>
      </c>
      <c r="AJ19" s="544" t="s">
        <v>69</v>
      </c>
      <c r="AK19" s="544" t="s">
        <v>69</v>
      </c>
      <c r="AL19" s="544" t="s">
        <v>69</v>
      </c>
      <c r="AM19" s="544" t="s">
        <v>69</v>
      </c>
      <c r="AN19" s="544" t="s">
        <v>69</v>
      </c>
      <c r="AO19" s="544" t="s">
        <v>69</v>
      </c>
      <c r="AP19" s="544" t="s">
        <v>69</v>
      </c>
      <c r="AQ19" s="544" t="s">
        <v>69</v>
      </c>
      <c r="AR19" s="544" t="s">
        <v>69</v>
      </c>
      <c r="AS19" s="544" t="s">
        <v>69</v>
      </c>
      <c r="AT19" s="114">
        <f>AU19</f>
        <v>6456</v>
      </c>
      <c r="AU19" s="114">
        <v>6456</v>
      </c>
      <c r="AV19" s="76" t="s">
        <v>69</v>
      </c>
      <c r="AW19" s="76" t="s">
        <v>69</v>
      </c>
      <c r="AX19" s="76" t="s">
        <v>69</v>
      </c>
      <c r="AY19" s="76" t="s">
        <v>69</v>
      </c>
      <c r="AZ19" s="76" t="s">
        <v>69</v>
      </c>
      <c r="BA19" s="76" t="s">
        <v>69</v>
      </c>
      <c r="BB19" s="76" t="s">
        <v>69</v>
      </c>
      <c r="BC19" s="76" t="s">
        <v>69</v>
      </c>
      <c r="BD19" s="366">
        <f>BE19</f>
        <v>1602</v>
      </c>
      <c r="BE19" s="366">
        <v>1602</v>
      </c>
      <c r="BF19" s="548">
        <f>AU19/BE19</f>
        <v>4.0299625468164795</v>
      </c>
      <c r="BG19" s="76" t="s">
        <v>848</v>
      </c>
      <c r="BH19" s="76" t="s">
        <v>848</v>
      </c>
      <c r="BI19" s="238">
        <v>363</v>
      </c>
      <c r="BJ19" s="87" t="s">
        <v>69</v>
      </c>
      <c r="BK19" s="91" t="s">
        <v>69</v>
      </c>
      <c r="BL19" s="370">
        <f>W19*K19</f>
        <v>462.85054693963303</v>
      </c>
      <c r="BM19" s="91" t="s">
        <v>69</v>
      </c>
      <c r="BN19" s="541" t="s">
        <v>69</v>
      </c>
      <c r="BO19" s="541" t="s">
        <v>69</v>
      </c>
      <c r="BP19" s="541" t="s">
        <v>69</v>
      </c>
      <c r="BQ19" s="541" t="s">
        <v>69</v>
      </c>
      <c r="BR19" s="541" t="s">
        <v>69</v>
      </c>
      <c r="BS19" s="541" t="s">
        <v>69</v>
      </c>
      <c r="BT19" s="541" t="s">
        <v>69</v>
      </c>
      <c r="BU19" s="541" t="s">
        <v>69</v>
      </c>
      <c r="BV19" s="541" t="s">
        <v>69</v>
      </c>
      <c r="BW19" s="541" t="s">
        <v>69</v>
      </c>
      <c r="BX19" s="541" t="s">
        <v>69</v>
      </c>
      <c r="BY19" s="541" t="s">
        <v>69</v>
      </c>
      <c r="BZ19" s="370">
        <f>Y19*K19</f>
        <v>380.10631508450314</v>
      </c>
      <c r="CA19" s="91" t="s">
        <v>69</v>
      </c>
      <c r="CB19" s="91" t="s">
        <v>69</v>
      </c>
      <c r="CC19" s="91" t="s">
        <v>69</v>
      </c>
      <c r="CD19" s="91" t="s">
        <v>69</v>
      </c>
      <c r="CE19" s="91" t="s">
        <v>69</v>
      </c>
      <c r="CF19" s="93" t="s">
        <v>69</v>
      </c>
      <c r="CG19" s="93" t="s">
        <v>69</v>
      </c>
      <c r="CH19" s="93" t="s">
        <v>69</v>
      </c>
      <c r="CI19" s="93" t="s">
        <v>69</v>
      </c>
    </row>
    <row r="20" spans="1:92" s="95" customFormat="1" x14ac:dyDescent="0.3">
      <c r="A20" s="217"/>
      <c r="B20" s="217"/>
      <c r="C20" s="217"/>
      <c r="D20" s="47">
        <v>2</v>
      </c>
      <c r="E20" s="46" t="s">
        <v>508</v>
      </c>
      <c r="F20" s="47" t="s">
        <v>737</v>
      </c>
      <c r="G20" s="219">
        <v>1969</v>
      </c>
      <c r="H20" s="95" t="s">
        <v>69</v>
      </c>
      <c r="I20" s="95" t="s">
        <v>69</v>
      </c>
      <c r="J20" s="315" t="s">
        <v>69</v>
      </c>
      <c r="K20" s="315" t="s">
        <v>69</v>
      </c>
      <c r="L20" s="315" t="s">
        <v>69</v>
      </c>
      <c r="M20" s="315" t="s">
        <v>69</v>
      </c>
      <c r="N20" s="315" t="s">
        <v>69</v>
      </c>
      <c r="O20" s="315" t="s">
        <v>848</v>
      </c>
      <c r="P20" s="552" t="s">
        <v>69</v>
      </c>
      <c r="Q20" s="552" t="s">
        <v>69</v>
      </c>
      <c r="R20" s="552" t="s">
        <v>69</v>
      </c>
      <c r="S20" s="552" t="s">
        <v>69</v>
      </c>
      <c r="T20" s="552" t="s">
        <v>69</v>
      </c>
      <c r="U20" s="552" t="s">
        <v>69</v>
      </c>
      <c r="V20" s="271">
        <v>638</v>
      </c>
      <c r="W20" s="271">
        <v>139</v>
      </c>
      <c r="X20" s="273" t="s">
        <v>69</v>
      </c>
      <c r="Y20" s="273" t="s">
        <v>69</v>
      </c>
      <c r="Z20" s="273" t="s">
        <v>69</v>
      </c>
      <c r="AA20" s="273" t="s">
        <v>848</v>
      </c>
      <c r="AB20" s="273" t="s">
        <v>848</v>
      </c>
      <c r="AC20" s="273" t="s">
        <v>848</v>
      </c>
      <c r="AD20" s="273" t="s">
        <v>848</v>
      </c>
      <c r="AE20" s="273" t="s">
        <v>848</v>
      </c>
      <c r="AF20" s="273" t="s">
        <v>848</v>
      </c>
      <c r="AG20" s="273">
        <f>V20</f>
        <v>638</v>
      </c>
      <c r="AH20" s="75" t="s">
        <v>69</v>
      </c>
      <c r="AI20" s="544" t="s">
        <v>69</v>
      </c>
      <c r="AJ20" s="544" t="s">
        <v>69</v>
      </c>
      <c r="AK20" s="544" t="s">
        <v>69</v>
      </c>
      <c r="AL20" s="544" t="s">
        <v>69</v>
      </c>
      <c r="AM20" s="544" t="s">
        <v>69</v>
      </c>
      <c r="AN20" s="544" t="s">
        <v>69</v>
      </c>
      <c r="AO20" s="544" t="s">
        <v>69</v>
      </c>
      <c r="AP20" s="544" t="s">
        <v>69</v>
      </c>
      <c r="AQ20" s="544" t="s">
        <v>69</v>
      </c>
      <c r="AR20" s="544" t="s">
        <v>69</v>
      </c>
      <c r="AS20" s="544" t="s">
        <v>69</v>
      </c>
      <c r="AT20" s="87" t="s">
        <v>69</v>
      </c>
      <c r="AU20" s="87" t="s">
        <v>69</v>
      </c>
      <c r="AV20" s="76" t="s">
        <v>69</v>
      </c>
      <c r="AW20" s="76" t="s">
        <v>69</v>
      </c>
      <c r="AX20" s="76" t="s">
        <v>69</v>
      </c>
      <c r="AY20" s="76" t="s">
        <v>69</v>
      </c>
      <c r="AZ20" s="76" t="s">
        <v>69</v>
      </c>
      <c r="BA20" s="76" t="s">
        <v>69</v>
      </c>
      <c r="BB20" s="76" t="s">
        <v>69</v>
      </c>
      <c r="BC20" s="76" t="s">
        <v>69</v>
      </c>
      <c r="BD20" s="99" t="s">
        <v>69</v>
      </c>
      <c r="BE20" s="99" t="s">
        <v>69</v>
      </c>
      <c r="BF20" s="564" t="s">
        <v>69</v>
      </c>
      <c r="BG20" s="76" t="s">
        <v>848</v>
      </c>
      <c r="BH20" s="76" t="s">
        <v>848</v>
      </c>
      <c r="BI20" s="87">
        <f>V20</f>
        <v>638</v>
      </c>
      <c r="BJ20" s="87" t="s">
        <v>69</v>
      </c>
      <c r="BK20" s="91" t="s">
        <v>69</v>
      </c>
      <c r="BL20" s="76">
        <f>W20</f>
        <v>139</v>
      </c>
      <c r="BM20" s="91" t="s">
        <v>69</v>
      </c>
      <c r="BN20" s="541" t="s">
        <v>69</v>
      </c>
      <c r="BO20" s="541" t="s">
        <v>69</v>
      </c>
      <c r="BP20" s="541" t="s">
        <v>69</v>
      </c>
      <c r="BQ20" s="541" t="s">
        <v>69</v>
      </c>
      <c r="BR20" s="541" t="s">
        <v>69</v>
      </c>
      <c r="BS20" s="541" t="s">
        <v>69</v>
      </c>
      <c r="BT20" s="541" t="s">
        <v>69</v>
      </c>
      <c r="BU20" s="541" t="s">
        <v>69</v>
      </c>
      <c r="BV20" s="541" t="s">
        <v>69</v>
      </c>
      <c r="BW20" s="541" t="s">
        <v>69</v>
      </c>
      <c r="BX20" s="541" t="s">
        <v>69</v>
      </c>
      <c r="BY20" s="541" t="s">
        <v>69</v>
      </c>
      <c r="BZ20" s="91" t="str">
        <f>Y20</f>
        <v>nd</v>
      </c>
      <c r="CA20" s="91" t="s">
        <v>69</v>
      </c>
      <c r="CB20" s="91" t="s">
        <v>69</v>
      </c>
      <c r="CC20" s="91" t="s">
        <v>69</v>
      </c>
      <c r="CD20" s="91" t="s">
        <v>69</v>
      </c>
      <c r="CE20" s="91" t="s">
        <v>69</v>
      </c>
      <c r="CF20" s="93" t="s">
        <v>69</v>
      </c>
      <c r="CG20" s="93" t="s">
        <v>69</v>
      </c>
      <c r="CH20" s="93" t="s">
        <v>69</v>
      </c>
      <c r="CI20" s="93" t="s">
        <v>69</v>
      </c>
      <c r="CN20" s="95">
        <v>142</v>
      </c>
    </row>
    <row r="21" spans="1:92" s="14" customFormat="1" x14ac:dyDescent="0.3">
      <c r="A21" s="193"/>
      <c r="B21" s="193"/>
      <c r="C21" s="193"/>
      <c r="D21" s="7"/>
      <c r="E21"/>
      <c r="F21" s="7"/>
      <c r="G21" s="296"/>
      <c r="J21" s="5"/>
      <c r="K21" s="216"/>
      <c r="L21" s="216"/>
      <c r="M21" s="216"/>
      <c r="N21" s="216"/>
      <c r="O21" s="216"/>
      <c r="P21" s="216"/>
      <c r="Q21"/>
      <c r="R21" s="297"/>
      <c r="S21" s="298"/>
      <c r="T21" s="297"/>
      <c r="U21" s="297"/>
      <c r="V21" s="297"/>
      <c r="W21" s="297"/>
      <c r="Y21" s="299"/>
      <c r="Z21" s="299"/>
      <c r="AA21" s="299"/>
      <c r="AB21" s="299"/>
      <c r="AC21" s="299"/>
      <c r="AD21" s="299"/>
      <c r="AE21" s="299"/>
      <c r="AF21" s="299"/>
      <c r="AG21" s="299"/>
      <c r="AH21" s="20"/>
      <c r="AI21" s="20"/>
      <c r="AJ21" s="67"/>
      <c r="AK21" s="67"/>
      <c r="AL21" s="67"/>
      <c r="AM21" s="67"/>
      <c r="AN21" s="21"/>
      <c r="AO21" s="21"/>
      <c r="AP21" s="67"/>
      <c r="AQ21" s="67"/>
      <c r="AR21" s="67"/>
      <c r="AS21" s="67"/>
      <c r="AT21" s="116"/>
      <c r="AU21" s="21"/>
      <c r="AV21" s="21"/>
      <c r="AW21" s="68"/>
      <c r="AX21" s="67"/>
      <c r="AY21" s="21"/>
      <c r="AZ21" s="21"/>
      <c r="BA21" s="68"/>
      <c r="BB21" s="67"/>
      <c r="BC21" s="67"/>
      <c r="BD21" s="116"/>
      <c r="BE21" s="70"/>
      <c r="BF21" s="24"/>
      <c r="BG21" s="22"/>
      <c r="BH21" s="69"/>
      <c r="BI21" s="69"/>
      <c r="BJ21" s="224"/>
      <c r="BK21" s="21"/>
      <c r="BL21" s="224"/>
      <c r="BM21" s="21"/>
      <c r="BN21" s="68"/>
      <c r="BO21" s="67"/>
      <c r="BP21" s="67"/>
      <c r="BQ21" s="67"/>
      <c r="BR21" s="120"/>
      <c r="BS21" s="21"/>
      <c r="BT21" s="68"/>
      <c r="BU21" s="67"/>
      <c r="BV21" s="67"/>
      <c r="BW21" s="67"/>
      <c r="BX21" s="224"/>
      <c r="BY21" s="21"/>
      <c r="BZ21" s="224"/>
      <c r="CA21" s="21"/>
      <c r="CB21" s="68"/>
      <c r="CC21" s="67"/>
      <c r="CD21" s="67"/>
      <c r="CE21" s="67"/>
      <c r="CF21" s="67"/>
      <c r="CG21" s="120"/>
      <c r="CH21" s="68"/>
      <c r="CI21" s="67"/>
    </row>
    <row r="22" spans="1:92" s="95" customFormat="1" x14ac:dyDescent="0.3">
      <c r="A22" s="45" t="s">
        <v>666</v>
      </c>
      <c r="B22" s="46" t="s">
        <v>269</v>
      </c>
      <c r="C22" s="46" t="s">
        <v>270</v>
      </c>
      <c r="D22" s="47">
        <v>2</v>
      </c>
      <c r="E22" s="46" t="s">
        <v>508</v>
      </c>
      <c r="F22" s="47" t="s">
        <v>672</v>
      </c>
      <c r="G22" s="219">
        <v>1970</v>
      </c>
      <c r="H22" s="95" t="s">
        <v>670</v>
      </c>
      <c r="I22" s="95" t="s">
        <v>671</v>
      </c>
      <c r="J22" s="74">
        <v>4</v>
      </c>
      <c r="K22" s="315" t="s">
        <v>69</v>
      </c>
      <c r="L22" s="315" t="s">
        <v>69</v>
      </c>
      <c r="M22" s="315" t="s">
        <v>69</v>
      </c>
      <c r="N22" s="315" t="s">
        <v>69</v>
      </c>
      <c r="O22" s="315" t="s">
        <v>848</v>
      </c>
      <c r="P22" s="552" t="s">
        <v>69</v>
      </c>
      <c r="Q22" s="46" t="s">
        <v>673</v>
      </c>
      <c r="R22" s="76" t="s">
        <v>69</v>
      </c>
      <c r="S22" s="76" t="s">
        <v>69</v>
      </c>
      <c r="T22" s="76" t="s">
        <v>69</v>
      </c>
      <c r="U22" s="76" t="s">
        <v>69</v>
      </c>
      <c r="V22" s="271">
        <v>253</v>
      </c>
      <c r="W22" s="271">
        <v>34</v>
      </c>
      <c r="X22" s="541" t="s">
        <v>69</v>
      </c>
      <c r="Y22" s="271">
        <v>4</v>
      </c>
      <c r="Z22" s="76" t="s">
        <v>69</v>
      </c>
      <c r="AA22" s="315" t="s">
        <v>848</v>
      </c>
      <c r="AB22" s="315" t="s">
        <v>848</v>
      </c>
      <c r="AC22" s="315" t="s">
        <v>848</v>
      </c>
      <c r="AD22" s="315" t="s">
        <v>848</v>
      </c>
      <c r="AE22" s="315" t="s">
        <v>848</v>
      </c>
      <c r="AF22" s="315" t="s">
        <v>848</v>
      </c>
      <c r="AG22" s="315" t="s">
        <v>848</v>
      </c>
      <c r="AH22" s="541" t="s">
        <v>69</v>
      </c>
      <c r="AI22" s="544" t="s">
        <v>69</v>
      </c>
      <c r="AJ22" s="544" t="s">
        <v>69</v>
      </c>
      <c r="AK22" s="544" t="s">
        <v>69</v>
      </c>
      <c r="AL22" s="544" t="s">
        <v>69</v>
      </c>
      <c r="AM22" s="544" t="s">
        <v>69</v>
      </c>
      <c r="AN22" s="544" t="s">
        <v>69</v>
      </c>
      <c r="AO22" s="544" t="s">
        <v>69</v>
      </c>
      <c r="AP22" s="544" t="s">
        <v>69</v>
      </c>
      <c r="AQ22" s="544" t="s">
        <v>69</v>
      </c>
      <c r="AR22" s="544" t="s">
        <v>69</v>
      </c>
      <c r="AS22" s="544" t="s">
        <v>69</v>
      </c>
      <c r="AT22" s="544" t="s">
        <v>69</v>
      </c>
      <c r="AU22" s="544" t="s">
        <v>69</v>
      </c>
      <c r="AV22" s="544" t="s">
        <v>69</v>
      </c>
      <c r="AW22" s="544" t="s">
        <v>69</v>
      </c>
      <c r="AX22" s="544" t="s">
        <v>69</v>
      </c>
      <c r="AY22" s="544" t="s">
        <v>69</v>
      </c>
      <c r="AZ22" s="544" t="s">
        <v>69</v>
      </c>
      <c r="BA22" s="544" t="s">
        <v>69</v>
      </c>
      <c r="BB22" s="544" t="s">
        <v>69</v>
      </c>
      <c r="BC22" s="544" t="s">
        <v>69</v>
      </c>
      <c r="BD22" s="544" t="s">
        <v>69</v>
      </c>
      <c r="BE22" s="544" t="s">
        <v>69</v>
      </c>
      <c r="BF22" s="544" t="s">
        <v>69</v>
      </c>
      <c r="BG22" s="544" t="s">
        <v>848</v>
      </c>
      <c r="BH22" s="544" t="s">
        <v>848</v>
      </c>
      <c r="BI22" s="544" t="s">
        <v>69</v>
      </c>
      <c r="BJ22" s="544" t="s">
        <v>69</v>
      </c>
      <c r="BK22" s="544" t="s">
        <v>69</v>
      </c>
      <c r="BL22" s="76">
        <f>W22</f>
        <v>34</v>
      </c>
      <c r="BM22" s="91" t="s">
        <v>69</v>
      </c>
      <c r="BN22" s="91" t="s">
        <v>69</v>
      </c>
      <c r="BO22" s="91" t="s">
        <v>69</v>
      </c>
      <c r="BP22" s="91" t="s">
        <v>69</v>
      </c>
      <c r="BQ22" s="91" t="s">
        <v>69</v>
      </c>
      <c r="BR22" s="91" t="s">
        <v>69</v>
      </c>
      <c r="BS22" s="91" t="s">
        <v>69</v>
      </c>
      <c r="BT22" s="91" t="s">
        <v>69</v>
      </c>
      <c r="BU22" s="91" t="s">
        <v>69</v>
      </c>
      <c r="BV22" s="91" t="s">
        <v>69</v>
      </c>
      <c r="BW22" s="91" t="s">
        <v>69</v>
      </c>
      <c r="BX22" s="91" t="s">
        <v>69</v>
      </c>
      <c r="BY22" s="91" t="s">
        <v>69</v>
      </c>
      <c r="BZ22" s="91">
        <f>Y22</f>
        <v>4</v>
      </c>
      <c r="CA22" s="91" t="s">
        <v>69</v>
      </c>
      <c r="CB22" s="91" t="s">
        <v>69</v>
      </c>
      <c r="CC22" s="91" t="s">
        <v>69</v>
      </c>
      <c r="CD22" s="91" t="s">
        <v>69</v>
      </c>
      <c r="CE22" s="91" t="s">
        <v>69</v>
      </c>
      <c r="CF22" s="91" t="s">
        <v>69</v>
      </c>
      <c r="CG22" s="91" t="s">
        <v>69</v>
      </c>
      <c r="CH22" s="91" t="s">
        <v>69</v>
      </c>
      <c r="CI22" s="91" t="s">
        <v>69</v>
      </c>
    </row>
    <row r="23" spans="1:92" s="14" customFormat="1" x14ac:dyDescent="0.3">
      <c r="A23" s="3"/>
      <c r="B23"/>
      <c r="C23"/>
      <c r="D23" s="7"/>
      <c r="E23"/>
      <c r="F23" s="7"/>
      <c r="G23" s="296"/>
      <c r="J23" s="5"/>
      <c r="K23" s="216"/>
      <c r="L23" s="216"/>
      <c r="M23" s="216"/>
      <c r="N23" s="216"/>
      <c r="O23" s="216"/>
      <c r="P23" s="216"/>
      <c r="Q23"/>
      <c r="R23" s="297"/>
      <c r="S23" s="298"/>
      <c r="T23" s="297"/>
      <c r="U23" s="297"/>
      <c r="V23" s="297"/>
      <c r="W23" s="297"/>
      <c r="Y23" s="297"/>
      <c r="Z23" s="297"/>
      <c r="AA23" s="297"/>
      <c r="AB23" s="297"/>
      <c r="AC23" s="297"/>
      <c r="AD23" s="297"/>
      <c r="AE23" s="297"/>
      <c r="AF23" s="297"/>
      <c r="AG23" s="297"/>
      <c r="AH23" s="20"/>
      <c r="AI23" s="20"/>
      <c r="AJ23" s="67"/>
      <c r="AK23" s="67"/>
      <c r="AL23" s="67"/>
      <c r="AM23" s="67"/>
      <c r="AN23" s="21"/>
      <c r="AO23" s="21"/>
      <c r="AP23" s="67"/>
      <c r="AQ23" s="67"/>
      <c r="AR23" s="67"/>
      <c r="AS23" s="67"/>
      <c r="AT23" s="116"/>
      <c r="AU23" s="21"/>
      <c r="AV23" s="21"/>
      <c r="AW23" s="68"/>
      <c r="AX23" s="67"/>
      <c r="AY23" s="21"/>
      <c r="AZ23" s="21"/>
      <c r="BA23" s="68"/>
      <c r="BB23" s="67"/>
      <c r="BC23" s="67"/>
      <c r="BD23" s="116"/>
      <c r="BE23" s="70"/>
      <c r="BF23" s="24"/>
      <c r="BG23" s="22"/>
      <c r="BH23" s="69"/>
      <c r="BI23" s="69"/>
      <c r="BJ23" s="224"/>
      <c r="BK23" s="21"/>
      <c r="BL23" s="18"/>
      <c r="BM23" s="21"/>
      <c r="BN23" s="68"/>
      <c r="BO23" s="67"/>
      <c r="BP23" s="67"/>
      <c r="BQ23" s="67"/>
      <c r="BR23" s="120"/>
      <c r="BS23" s="21"/>
      <c r="BT23" s="68"/>
      <c r="BU23" s="67"/>
      <c r="BV23" s="67"/>
      <c r="BW23" s="67"/>
      <c r="BX23" s="224"/>
      <c r="BY23" s="21"/>
      <c r="BZ23" s="21"/>
      <c r="CA23" s="21"/>
      <c r="CB23" s="68"/>
      <c r="CC23" s="67"/>
      <c r="CD23" s="67"/>
      <c r="CE23" s="67"/>
      <c r="CF23" s="67"/>
      <c r="CG23" s="120"/>
      <c r="CH23" s="68"/>
      <c r="CI23" s="67"/>
    </row>
    <row r="24" spans="1:92" s="14" customFormat="1" x14ac:dyDescent="0.3">
      <c r="A24" s="4" t="s">
        <v>505</v>
      </c>
      <c r="B24" t="s">
        <v>145</v>
      </c>
      <c r="C24" t="s">
        <v>146</v>
      </c>
      <c r="D24" s="14">
        <v>3</v>
      </c>
      <c r="E24" s="7" t="s">
        <v>155</v>
      </c>
      <c r="F24" s="7" t="s">
        <v>514</v>
      </c>
      <c r="G24" s="16">
        <v>1974</v>
      </c>
      <c r="H24" s="102">
        <v>27181</v>
      </c>
      <c r="I24" s="102">
        <v>27274</v>
      </c>
      <c r="J24" s="5">
        <f t="shared" si="0"/>
        <v>94</v>
      </c>
      <c r="K24" s="357" t="s">
        <v>69</v>
      </c>
      <c r="L24" s="357" t="s">
        <v>69</v>
      </c>
      <c r="M24" s="357" t="s">
        <v>69</v>
      </c>
      <c r="N24" s="357" t="s">
        <v>69</v>
      </c>
      <c r="O24" s="357" t="s">
        <v>848</v>
      </c>
      <c r="P24" s="240" t="s">
        <v>69</v>
      </c>
      <c r="Q24" s="309" t="s">
        <v>848</v>
      </c>
      <c r="R24" s="240" t="s">
        <v>69</v>
      </c>
      <c r="S24" s="240" t="s">
        <v>69</v>
      </c>
      <c r="T24" s="240" t="s">
        <v>69</v>
      </c>
      <c r="U24" s="240" t="s">
        <v>69</v>
      </c>
      <c r="V24" s="240" t="s">
        <v>69</v>
      </c>
      <c r="W24" s="343" t="s">
        <v>69</v>
      </c>
      <c r="X24" s="343" t="s">
        <v>69</v>
      </c>
      <c r="Y24" s="343" t="s">
        <v>69</v>
      </c>
      <c r="Z24" s="357" t="s">
        <v>69</v>
      </c>
      <c r="AA24" s="357" t="s">
        <v>848</v>
      </c>
      <c r="AB24" s="357" t="s">
        <v>848</v>
      </c>
      <c r="AC24" s="357" t="s">
        <v>848</v>
      </c>
      <c r="AD24" s="357" t="s">
        <v>848</v>
      </c>
      <c r="AE24" s="357" t="s">
        <v>848</v>
      </c>
      <c r="AF24" s="357" t="s">
        <v>848</v>
      </c>
      <c r="AG24" s="357" t="s">
        <v>848</v>
      </c>
      <c r="AH24" s="30" t="s">
        <v>69</v>
      </c>
      <c r="AI24" s="18" t="s">
        <v>69</v>
      </c>
      <c r="AJ24" s="18" t="s">
        <v>69</v>
      </c>
      <c r="AK24" s="18" t="s">
        <v>69</v>
      </c>
      <c r="AL24" s="18" t="s">
        <v>69</v>
      </c>
      <c r="AM24" s="18" t="s">
        <v>69</v>
      </c>
      <c r="AN24" s="18" t="s">
        <v>69</v>
      </c>
      <c r="AO24" s="18" t="s">
        <v>69</v>
      </c>
      <c r="AP24" s="18" t="s">
        <v>69</v>
      </c>
      <c r="AQ24" s="18" t="s">
        <v>69</v>
      </c>
      <c r="AR24" s="18" t="s">
        <v>69</v>
      </c>
      <c r="AS24" s="18" t="s">
        <v>69</v>
      </c>
      <c r="AT24" s="62">
        <f>AU25+AT26</f>
        <v>24714.2109375</v>
      </c>
      <c r="AU24" s="30" t="s">
        <v>69</v>
      </c>
      <c r="AV24" s="18" t="s">
        <v>69</v>
      </c>
      <c r="AW24" s="18" t="s">
        <v>69</v>
      </c>
      <c r="AX24" s="18" t="s">
        <v>69</v>
      </c>
      <c r="AY24" s="18" t="s">
        <v>69</v>
      </c>
      <c r="AZ24" s="18" t="s">
        <v>69</v>
      </c>
      <c r="BA24" s="18" t="s">
        <v>69</v>
      </c>
      <c r="BB24" s="18" t="s">
        <v>69</v>
      </c>
      <c r="BC24" s="18" t="s">
        <v>69</v>
      </c>
      <c r="BD24" s="311">
        <f>BE25+BE26</f>
        <v>3033</v>
      </c>
      <c r="BE24" s="18" t="s">
        <v>69</v>
      </c>
      <c r="BF24" s="547">
        <f>AT24/BD24</f>
        <v>8.1484375</v>
      </c>
      <c r="BG24" s="28" t="s">
        <v>848</v>
      </c>
      <c r="BH24" s="28" t="s">
        <v>848</v>
      </c>
      <c r="BI24" s="28" t="s">
        <v>848</v>
      </c>
      <c r="BJ24" s="28" t="s">
        <v>69</v>
      </c>
      <c r="BK24" s="21" t="s">
        <v>69</v>
      </c>
      <c r="BL24" s="62">
        <f>BL25+BL26</f>
        <v>95</v>
      </c>
      <c r="BM24" s="21" t="s">
        <v>69</v>
      </c>
      <c r="BN24" s="357" t="s">
        <v>69</v>
      </c>
      <c r="BO24" s="357" t="s">
        <v>69</v>
      </c>
      <c r="BP24" s="357" t="s">
        <v>69</v>
      </c>
      <c r="BQ24" s="357" t="s">
        <v>69</v>
      </c>
      <c r="BR24" s="357" t="s">
        <v>69</v>
      </c>
      <c r="BS24" s="357" t="s">
        <v>69</v>
      </c>
      <c r="BT24" s="357" t="s">
        <v>69</v>
      </c>
      <c r="BU24" s="357" t="s">
        <v>69</v>
      </c>
      <c r="BV24" s="357" t="s">
        <v>69</v>
      </c>
      <c r="BW24" s="357" t="s">
        <v>69</v>
      </c>
      <c r="BX24" s="357" t="s">
        <v>69</v>
      </c>
      <c r="BY24" s="357" t="s">
        <v>69</v>
      </c>
      <c r="BZ24" s="21" t="s">
        <v>69</v>
      </c>
      <c r="CA24" s="21" t="s">
        <v>69</v>
      </c>
      <c r="CB24" s="21" t="s">
        <v>69</v>
      </c>
      <c r="CC24" s="21" t="s">
        <v>69</v>
      </c>
      <c r="CD24" s="21" t="s">
        <v>69</v>
      </c>
      <c r="CE24" s="21" t="s">
        <v>69</v>
      </c>
      <c r="CF24" s="67" t="s">
        <v>69</v>
      </c>
      <c r="CG24" s="67" t="s">
        <v>69</v>
      </c>
      <c r="CH24" s="67" t="s">
        <v>69</v>
      </c>
      <c r="CI24" s="67" t="s">
        <v>69</v>
      </c>
      <c r="CL24" s="259">
        <f>CL25+CL26</f>
        <v>34</v>
      </c>
      <c r="CM24" s="259">
        <f>CM25+CM26</f>
        <v>0</v>
      </c>
    </row>
    <row r="25" spans="1:92" s="95" customFormat="1" x14ac:dyDescent="0.3">
      <c r="A25" s="217"/>
      <c r="B25" s="217"/>
      <c r="C25" s="217"/>
      <c r="D25" s="47">
        <v>1</v>
      </c>
      <c r="E25" s="46" t="s">
        <v>501</v>
      </c>
      <c r="F25" s="47" t="s">
        <v>649</v>
      </c>
      <c r="G25" s="219">
        <v>1974</v>
      </c>
      <c r="H25" s="207">
        <v>27181</v>
      </c>
      <c r="I25" s="207">
        <v>27274</v>
      </c>
      <c r="J25" s="74">
        <f t="shared" si="0"/>
        <v>94</v>
      </c>
      <c r="K25" s="315" t="s">
        <v>69</v>
      </c>
      <c r="L25" s="315" t="s">
        <v>69</v>
      </c>
      <c r="M25" s="315" t="s">
        <v>69</v>
      </c>
      <c r="N25" s="315" t="s">
        <v>69</v>
      </c>
      <c r="O25" s="315" t="s">
        <v>848</v>
      </c>
      <c r="P25" s="76" t="s">
        <v>69</v>
      </c>
      <c r="Q25" s="76" t="s">
        <v>848</v>
      </c>
      <c r="R25" s="76" t="s">
        <v>69</v>
      </c>
      <c r="S25" s="76" t="s">
        <v>69</v>
      </c>
      <c r="T25" s="76" t="s">
        <v>69</v>
      </c>
      <c r="U25" s="76" t="s">
        <v>69</v>
      </c>
      <c r="V25" s="76" t="s">
        <v>69</v>
      </c>
      <c r="W25" s="76" t="s">
        <v>69</v>
      </c>
      <c r="X25" s="76" t="s">
        <v>69</v>
      </c>
      <c r="Y25" s="76" t="s">
        <v>69</v>
      </c>
      <c r="Z25" s="76" t="s">
        <v>69</v>
      </c>
      <c r="AA25" s="315" t="s">
        <v>848</v>
      </c>
      <c r="AB25" s="315" t="s">
        <v>848</v>
      </c>
      <c r="AC25" s="315" t="s">
        <v>848</v>
      </c>
      <c r="AD25" s="315" t="s">
        <v>848</v>
      </c>
      <c r="AE25" s="315" t="s">
        <v>848</v>
      </c>
      <c r="AF25" s="315" t="s">
        <v>848</v>
      </c>
      <c r="AG25" s="315" t="s">
        <v>848</v>
      </c>
      <c r="AH25" s="76">
        <v>864</v>
      </c>
      <c r="AI25" s="544" t="s">
        <v>69</v>
      </c>
      <c r="AJ25" s="544" t="s">
        <v>69</v>
      </c>
      <c r="AK25" s="544" t="s">
        <v>69</v>
      </c>
      <c r="AL25" s="544" t="s">
        <v>69</v>
      </c>
      <c r="AM25" s="544" t="s">
        <v>69</v>
      </c>
      <c r="AN25" s="544" t="s">
        <v>69</v>
      </c>
      <c r="AO25" s="544" t="s">
        <v>69</v>
      </c>
      <c r="AP25" s="544" t="s">
        <v>69</v>
      </c>
      <c r="AQ25" s="544" t="s">
        <v>69</v>
      </c>
      <c r="AR25" s="544" t="s">
        <v>69</v>
      </c>
      <c r="AS25" s="544" t="s">
        <v>69</v>
      </c>
      <c r="AT25" s="545">
        <f>AU25</f>
        <v>16688</v>
      </c>
      <c r="AU25" s="76">
        <v>16688</v>
      </c>
      <c r="AV25" s="76" t="s">
        <v>69</v>
      </c>
      <c r="AW25" s="76" t="s">
        <v>69</v>
      </c>
      <c r="AX25" s="76" t="s">
        <v>69</v>
      </c>
      <c r="AY25" s="76" t="s">
        <v>69</v>
      </c>
      <c r="AZ25" s="76" t="s">
        <v>69</v>
      </c>
      <c r="BA25" s="76" t="s">
        <v>69</v>
      </c>
      <c r="BB25" s="76" t="s">
        <v>69</v>
      </c>
      <c r="BC25" s="76" t="s">
        <v>69</v>
      </c>
      <c r="BD25" s="64">
        <f>BE25</f>
        <v>2048</v>
      </c>
      <c r="BE25" s="76">
        <v>2048</v>
      </c>
      <c r="BF25" s="548">
        <f>AU25/BE25</f>
        <v>8.1484375</v>
      </c>
      <c r="BG25" s="76" t="s">
        <v>848</v>
      </c>
      <c r="BH25" s="76" t="s">
        <v>848</v>
      </c>
      <c r="BI25" s="76" t="s">
        <v>848</v>
      </c>
      <c r="BJ25" s="87" t="s">
        <v>69</v>
      </c>
      <c r="BK25" s="91" t="s">
        <v>69</v>
      </c>
      <c r="BL25" s="76">
        <v>80</v>
      </c>
      <c r="BM25" s="91" t="s">
        <v>69</v>
      </c>
      <c r="BN25" s="541" t="s">
        <v>69</v>
      </c>
      <c r="BO25" s="541" t="s">
        <v>69</v>
      </c>
      <c r="BP25" s="541" t="s">
        <v>69</v>
      </c>
      <c r="BQ25" s="541" t="s">
        <v>69</v>
      </c>
      <c r="BR25" s="541" t="s">
        <v>69</v>
      </c>
      <c r="BS25" s="541" t="s">
        <v>69</v>
      </c>
      <c r="BT25" s="541" t="s">
        <v>69</v>
      </c>
      <c r="BU25" s="541" t="s">
        <v>69</v>
      </c>
      <c r="BV25" s="541" t="s">
        <v>69</v>
      </c>
      <c r="BW25" s="541" t="s">
        <v>69</v>
      </c>
      <c r="BX25" s="541" t="s">
        <v>69</v>
      </c>
      <c r="BY25" s="541" t="s">
        <v>69</v>
      </c>
      <c r="BZ25" s="91" t="s">
        <v>69</v>
      </c>
      <c r="CA25" s="91" t="s">
        <v>69</v>
      </c>
      <c r="CB25" s="91" t="s">
        <v>69</v>
      </c>
      <c r="CC25" s="91" t="s">
        <v>69</v>
      </c>
      <c r="CD25" s="91" t="s">
        <v>69</v>
      </c>
      <c r="CE25" s="91" t="s">
        <v>69</v>
      </c>
      <c r="CF25" s="93" t="s">
        <v>69</v>
      </c>
      <c r="CG25" s="93" t="s">
        <v>69</v>
      </c>
      <c r="CH25" s="93" t="s">
        <v>69</v>
      </c>
      <c r="CI25" s="93" t="s">
        <v>69</v>
      </c>
    </row>
    <row r="26" spans="1:92" s="95" customFormat="1" x14ac:dyDescent="0.3">
      <c r="A26" s="217"/>
      <c r="B26" s="217"/>
      <c r="C26" s="217"/>
      <c r="D26" s="47">
        <v>2</v>
      </c>
      <c r="E26" s="46" t="s">
        <v>508</v>
      </c>
      <c r="F26" s="47" t="s">
        <v>502</v>
      </c>
      <c r="G26" s="219">
        <v>1974</v>
      </c>
      <c r="H26" s="207" t="s">
        <v>506</v>
      </c>
      <c r="I26" s="207" t="s">
        <v>507</v>
      </c>
      <c r="J26" s="74">
        <v>4</v>
      </c>
      <c r="K26" s="315" t="s">
        <v>69</v>
      </c>
      <c r="L26" s="315" t="s">
        <v>69</v>
      </c>
      <c r="M26" s="315" t="s">
        <v>69</v>
      </c>
      <c r="N26" s="315" t="s">
        <v>69</v>
      </c>
      <c r="O26" s="315" t="s">
        <v>848</v>
      </c>
      <c r="P26" s="76" t="s">
        <v>69</v>
      </c>
      <c r="Q26" s="46">
        <v>985</v>
      </c>
      <c r="R26" s="76" t="s">
        <v>69</v>
      </c>
      <c r="S26" s="76" t="s">
        <v>69</v>
      </c>
      <c r="T26" s="76" t="s">
        <v>69</v>
      </c>
      <c r="U26" s="76" t="s">
        <v>69</v>
      </c>
      <c r="V26" s="76" t="s">
        <v>69</v>
      </c>
      <c r="W26" s="271">
        <v>15</v>
      </c>
      <c r="X26" s="76" t="s">
        <v>69</v>
      </c>
      <c r="Y26" s="76" t="s">
        <v>69</v>
      </c>
      <c r="Z26" s="76" t="s">
        <v>69</v>
      </c>
      <c r="AA26" s="315" t="s">
        <v>848</v>
      </c>
      <c r="AB26" s="315" t="s">
        <v>848</v>
      </c>
      <c r="AC26" s="315" t="s">
        <v>848</v>
      </c>
      <c r="AD26" s="315" t="s">
        <v>848</v>
      </c>
      <c r="AE26" s="315" t="s">
        <v>848</v>
      </c>
      <c r="AF26" s="315" t="s">
        <v>848</v>
      </c>
      <c r="AG26" s="315" t="s">
        <v>848</v>
      </c>
      <c r="AH26" s="541" t="s">
        <v>69</v>
      </c>
      <c r="AI26" s="544" t="s">
        <v>69</v>
      </c>
      <c r="AJ26" s="544" t="s">
        <v>69</v>
      </c>
      <c r="AK26" s="544" t="s">
        <v>69</v>
      </c>
      <c r="AL26" s="544" t="s">
        <v>69</v>
      </c>
      <c r="AM26" s="544" t="s">
        <v>69</v>
      </c>
      <c r="AN26" s="544" t="s">
        <v>69</v>
      </c>
      <c r="AO26" s="544" t="s">
        <v>69</v>
      </c>
      <c r="AP26" s="544" t="s">
        <v>69</v>
      </c>
      <c r="AQ26" s="544" t="s">
        <v>69</v>
      </c>
      <c r="AR26" s="544" t="s">
        <v>69</v>
      </c>
      <c r="AS26" s="544" t="s">
        <v>69</v>
      </c>
      <c r="AT26" s="546">
        <f>BE26*BF26</f>
        <v>8026.2109375</v>
      </c>
      <c r="AU26" s="541" t="s">
        <v>69</v>
      </c>
      <c r="AV26" s="76" t="s">
        <v>69</v>
      </c>
      <c r="AW26" s="76" t="s">
        <v>69</v>
      </c>
      <c r="AX26" s="76" t="s">
        <v>69</v>
      </c>
      <c r="AY26" s="76" t="s">
        <v>69</v>
      </c>
      <c r="AZ26" s="76" t="s">
        <v>69</v>
      </c>
      <c r="BA26" s="76" t="s">
        <v>69</v>
      </c>
      <c r="BB26" s="76" t="s">
        <v>69</v>
      </c>
      <c r="BC26" s="76" t="s">
        <v>69</v>
      </c>
      <c r="BD26" s="64">
        <f>BE26</f>
        <v>985</v>
      </c>
      <c r="BE26" s="76">
        <v>985</v>
      </c>
      <c r="BF26" s="549">
        <f>BF25</f>
        <v>8.1484375</v>
      </c>
      <c r="BG26" s="76" t="s">
        <v>848</v>
      </c>
      <c r="BH26" s="76" t="s">
        <v>848</v>
      </c>
      <c r="BI26" s="76" t="s">
        <v>848</v>
      </c>
      <c r="BJ26" s="87" t="s">
        <v>69</v>
      </c>
      <c r="BK26" s="91" t="s">
        <v>69</v>
      </c>
      <c r="BL26" s="76">
        <v>15</v>
      </c>
      <c r="BM26" s="91" t="s">
        <v>69</v>
      </c>
      <c r="BN26" s="541" t="s">
        <v>69</v>
      </c>
      <c r="BO26" s="541" t="s">
        <v>69</v>
      </c>
      <c r="BP26" s="541" t="s">
        <v>69</v>
      </c>
      <c r="BQ26" s="541" t="s">
        <v>69</v>
      </c>
      <c r="BR26" s="541" t="s">
        <v>69</v>
      </c>
      <c r="BS26" s="541" t="s">
        <v>69</v>
      </c>
      <c r="BT26" s="541" t="s">
        <v>69</v>
      </c>
      <c r="BU26" s="541" t="s">
        <v>69</v>
      </c>
      <c r="BV26" s="541" t="s">
        <v>69</v>
      </c>
      <c r="BW26" s="541" t="s">
        <v>69</v>
      </c>
      <c r="BX26" s="541" t="s">
        <v>69</v>
      </c>
      <c r="BY26" s="541" t="s">
        <v>69</v>
      </c>
      <c r="BZ26" s="91" t="s">
        <v>69</v>
      </c>
      <c r="CA26" s="91" t="s">
        <v>69</v>
      </c>
      <c r="CB26" s="91" t="s">
        <v>69</v>
      </c>
      <c r="CC26" s="91" t="s">
        <v>69</v>
      </c>
      <c r="CD26" s="91" t="s">
        <v>69</v>
      </c>
      <c r="CE26" s="91" t="s">
        <v>69</v>
      </c>
      <c r="CF26" s="93" t="s">
        <v>69</v>
      </c>
      <c r="CG26" s="93" t="s">
        <v>69</v>
      </c>
      <c r="CH26" s="93" t="s">
        <v>69</v>
      </c>
      <c r="CI26" s="93" t="s">
        <v>69</v>
      </c>
      <c r="CL26" s="95">
        <v>34</v>
      </c>
    </row>
    <row r="27" spans="1:92" s="14" customFormat="1" x14ac:dyDescent="0.3">
      <c r="A27" s="4" t="s">
        <v>500</v>
      </c>
      <c r="B27" t="s">
        <v>111</v>
      </c>
      <c r="C27" t="s">
        <v>120</v>
      </c>
      <c r="D27" s="14">
        <v>3</v>
      </c>
      <c r="E27" s="7" t="s">
        <v>155</v>
      </c>
      <c r="F27" t="s">
        <v>690</v>
      </c>
      <c r="G27" s="16">
        <v>1975</v>
      </c>
      <c r="H27" s="102">
        <v>27533</v>
      </c>
      <c r="I27" s="102">
        <v>27679</v>
      </c>
      <c r="J27" s="5">
        <f t="shared" si="0"/>
        <v>147</v>
      </c>
      <c r="K27" s="357" t="s">
        <v>69</v>
      </c>
      <c r="L27" s="357" t="s">
        <v>69</v>
      </c>
      <c r="M27" s="357" t="s">
        <v>69</v>
      </c>
      <c r="N27" s="357" t="s">
        <v>69</v>
      </c>
      <c r="O27" s="357" t="s">
        <v>848</v>
      </c>
      <c r="P27" s="240" t="s">
        <v>69</v>
      </c>
      <c r="Q27" s="309" t="s">
        <v>848</v>
      </c>
      <c r="R27" s="240" t="s">
        <v>69</v>
      </c>
      <c r="S27" s="240" t="s">
        <v>69</v>
      </c>
      <c r="T27" s="240" t="s">
        <v>69</v>
      </c>
      <c r="U27" s="240" t="s">
        <v>69</v>
      </c>
      <c r="V27" s="240" t="s">
        <v>69</v>
      </c>
      <c r="W27" s="240" t="s">
        <v>69</v>
      </c>
      <c r="X27" s="240" t="s">
        <v>69</v>
      </c>
      <c r="Y27" s="240" t="s">
        <v>69</v>
      </c>
      <c r="Z27" s="357" t="s">
        <v>69</v>
      </c>
      <c r="AA27" s="357" t="s">
        <v>848</v>
      </c>
      <c r="AB27" s="357" t="s">
        <v>848</v>
      </c>
      <c r="AC27" s="357" t="s">
        <v>848</v>
      </c>
      <c r="AD27" s="357" t="s">
        <v>848</v>
      </c>
      <c r="AE27" s="357" t="s">
        <v>848</v>
      </c>
      <c r="AF27" s="357" t="s">
        <v>848</v>
      </c>
      <c r="AG27" s="357" t="s">
        <v>848</v>
      </c>
      <c r="AH27" s="30" t="s">
        <v>69</v>
      </c>
      <c r="AI27" s="18" t="s">
        <v>69</v>
      </c>
      <c r="AJ27" s="18" t="s">
        <v>69</v>
      </c>
      <c r="AK27" s="18" t="s">
        <v>69</v>
      </c>
      <c r="AL27" s="18" t="s">
        <v>69</v>
      </c>
      <c r="AM27" s="18" t="s">
        <v>69</v>
      </c>
      <c r="AN27" s="18" t="s">
        <v>69</v>
      </c>
      <c r="AO27" s="18" t="s">
        <v>69</v>
      </c>
      <c r="AP27" s="18" t="s">
        <v>69</v>
      </c>
      <c r="AQ27" s="18" t="s">
        <v>69</v>
      </c>
      <c r="AR27" s="18" t="s">
        <v>69</v>
      </c>
      <c r="AS27" s="18" t="s">
        <v>69</v>
      </c>
      <c r="AT27" s="62">
        <f>AU28+AT29</f>
        <v>27188.31245729902</v>
      </c>
      <c r="AU27" s="30" t="s">
        <v>69</v>
      </c>
      <c r="AV27" s="18" t="s">
        <v>69</v>
      </c>
      <c r="AW27" s="18" t="s">
        <v>69</v>
      </c>
      <c r="AX27" s="18" t="s">
        <v>69</v>
      </c>
      <c r="AY27" s="18" t="s">
        <v>69</v>
      </c>
      <c r="AZ27" s="18" t="s">
        <v>69</v>
      </c>
      <c r="BA27" s="18" t="s">
        <v>69</v>
      </c>
      <c r="BB27" s="18" t="s">
        <v>69</v>
      </c>
      <c r="BC27" s="18" t="s">
        <v>69</v>
      </c>
      <c r="BD27" s="311">
        <f>BE28+BE29</f>
        <v>6391</v>
      </c>
      <c r="BE27" s="18" t="s">
        <v>69</v>
      </c>
      <c r="BF27" s="547">
        <f>AT27/BD27</f>
        <v>4.25415622864951</v>
      </c>
      <c r="BG27" s="28" t="s">
        <v>848</v>
      </c>
      <c r="BH27" s="28" t="s">
        <v>848</v>
      </c>
      <c r="BI27" s="28" t="s">
        <v>848</v>
      </c>
      <c r="BJ27" s="28" t="s">
        <v>69</v>
      </c>
      <c r="BK27" s="21" t="s">
        <v>69</v>
      </c>
      <c r="BL27" s="62">
        <f>BL28+BL29</f>
        <v>144</v>
      </c>
      <c r="BM27" s="21" t="s">
        <v>69</v>
      </c>
      <c r="BN27" s="357" t="s">
        <v>69</v>
      </c>
      <c r="BO27" s="357" t="s">
        <v>69</v>
      </c>
      <c r="BP27" s="357" t="s">
        <v>69</v>
      </c>
      <c r="BQ27" s="357" t="s">
        <v>69</v>
      </c>
      <c r="BR27" s="357" t="s">
        <v>69</v>
      </c>
      <c r="BS27" s="357" t="s">
        <v>69</v>
      </c>
      <c r="BT27" s="357" t="s">
        <v>69</v>
      </c>
      <c r="BU27" s="357" t="s">
        <v>69</v>
      </c>
      <c r="BV27" s="357" t="s">
        <v>69</v>
      </c>
      <c r="BW27" s="357" t="s">
        <v>69</v>
      </c>
      <c r="BX27" s="357" t="s">
        <v>69</v>
      </c>
      <c r="BY27" s="357" t="s">
        <v>69</v>
      </c>
      <c r="BZ27" s="18" t="s">
        <v>69</v>
      </c>
      <c r="CA27" s="21" t="s">
        <v>69</v>
      </c>
      <c r="CB27" s="357" t="s">
        <v>69</v>
      </c>
      <c r="CC27" s="357" t="s">
        <v>69</v>
      </c>
      <c r="CD27" s="357" t="s">
        <v>69</v>
      </c>
      <c r="CE27" s="357" t="s">
        <v>69</v>
      </c>
      <c r="CF27" s="107">
        <f>SUM(CF28:CF29)</f>
        <v>395</v>
      </c>
      <c r="CG27" s="28" t="s">
        <v>69</v>
      </c>
      <c r="CH27" s="28" t="s">
        <v>69</v>
      </c>
      <c r="CI27" s="28" t="s">
        <v>69</v>
      </c>
      <c r="CL27" s="259">
        <f>CL28+CL29</f>
        <v>25</v>
      </c>
      <c r="CM27" s="259">
        <f>CM28+CM29</f>
        <v>395</v>
      </c>
    </row>
    <row r="28" spans="1:92" s="95" customFormat="1" x14ac:dyDescent="0.3">
      <c r="A28" s="217"/>
      <c r="B28" s="217"/>
      <c r="C28" s="217"/>
      <c r="D28" s="47">
        <v>1</v>
      </c>
      <c r="E28" s="46" t="s">
        <v>501</v>
      </c>
      <c r="F28" s="47" t="s">
        <v>472</v>
      </c>
      <c r="G28" s="219">
        <v>1975</v>
      </c>
      <c r="H28" s="207">
        <v>27533</v>
      </c>
      <c r="I28" s="207">
        <v>27679</v>
      </c>
      <c r="J28" s="74">
        <f t="shared" si="0"/>
        <v>147</v>
      </c>
      <c r="K28" s="315" t="s">
        <v>69</v>
      </c>
      <c r="L28" s="315" t="s">
        <v>69</v>
      </c>
      <c r="M28" s="315" t="s">
        <v>69</v>
      </c>
      <c r="N28" s="315" t="s">
        <v>69</v>
      </c>
      <c r="O28" s="315" t="s">
        <v>848</v>
      </c>
      <c r="P28" s="76" t="s">
        <v>69</v>
      </c>
      <c r="Q28" s="76" t="s">
        <v>848</v>
      </c>
      <c r="R28" s="76" t="s">
        <v>69</v>
      </c>
      <c r="S28" s="76" t="s">
        <v>69</v>
      </c>
      <c r="T28" s="76" t="s">
        <v>69</v>
      </c>
      <c r="U28" s="76" t="s">
        <v>69</v>
      </c>
      <c r="V28" s="76" t="s">
        <v>69</v>
      </c>
      <c r="W28" s="76" t="s">
        <v>69</v>
      </c>
      <c r="X28" s="76" t="s">
        <v>69</v>
      </c>
      <c r="Y28" s="76" t="s">
        <v>69</v>
      </c>
      <c r="Z28" s="76" t="s">
        <v>69</v>
      </c>
      <c r="AA28" s="315" t="s">
        <v>848</v>
      </c>
      <c r="AB28" s="315" t="s">
        <v>848</v>
      </c>
      <c r="AC28" s="315" t="s">
        <v>848</v>
      </c>
      <c r="AD28" s="315" t="s">
        <v>848</v>
      </c>
      <c r="AE28" s="315" t="s">
        <v>848</v>
      </c>
      <c r="AF28" s="315" t="s">
        <v>848</v>
      </c>
      <c r="AG28" s="315" t="s">
        <v>848</v>
      </c>
      <c r="AH28" s="76">
        <v>1966</v>
      </c>
      <c r="AI28" s="544" t="s">
        <v>69</v>
      </c>
      <c r="AJ28" s="544" t="s">
        <v>69</v>
      </c>
      <c r="AK28" s="544" t="s">
        <v>69</v>
      </c>
      <c r="AL28" s="544" t="s">
        <v>69</v>
      </c>
      <c r="AM28" s="544" t="s">
        <v>69</v>
      </c>
      <c r="AN28" s="544" t="s">
        <v>69</v>
      </c>
      <c r="AO28" s="544" t="s">
        <v>69</v>
      </c>
      <c r="AP28" s="544" t="s">
        <v>69</v>
      </c>
      <c r="AQ28" s="544" t="s">
        <v>69</v>
      </c>
      <c r="AR28" s="544" t="s">
        <v>69</v>
      </c>
      <c r="AS28" s="544" t="s">
        <v>69</v>
      </c>
      <c r="AT28" s="64">
        <f>AU28</f>
        <v>18680</v>
      </c>
      <c r="AU28" s="76">
        <v>18680</v>
      </c>
      <c r="AV28" s="76" t="s">
        <v>69</v>
      </c>
      <c r="AW28" s="76" t="s">
        <v>69</v>
      </c>
      <c r="AX28" s="76" t="s">
        <v>69</v>
      </c>
      <c r="AY28" s="76" t="s">
        <v>69</v>
      </c>
      <c r="AZ28" s="76" t="s">
        <v>69</v>
      </c>
      <c r="BA28" s="76" t="s">
        <v>69</v>
      </c>
      <c r="BB28" s="76" t="s">
        <v>69</v>
      </c>
      <c r="BC28" s="76" t="s">
        <v>69</v>
      </c>
      <c r="BD28" s="64">
        <f>BE28</f>
        <v>4391</v>
      </c>
      <c r="BE28" s="76">
        <v>4391</v>
      </c>
      <c r="BF28" s="548">
        <f>AU28/BE28</f>
        <v>4.25415622864951</v>
      </c>
      <c r="BG28" s="76" t="s">
        <v>848</v>
      </c>
      <c r="BH28" s="76" t="s">
        <v>848</v>
      </c>
      <c r="BI28" s="76" t="s">
        <v>848</v>
      </c>
      <c r="BJ28" s="87" t="s">
        <v>69</v>
      </c>
      <c r="BK28" s="91" t="s">
        <v>69</v>
      </c>
      <c r="BL28" s="78">
        <v>108</v>
      </c>
      <c r="BM28" s="91" t="s">
        <v>69</v>
      </c>
      <c r="BN28" s="541" t="s">
        <v>69</v>
      </c>
      <c r="BO28" s="541" t="s">
        <v>69</v>
      </c>
      <c r="BP28" s="541" t="s">
        <v>69</v>
      </c>
      <c r="BQ28" s="541" t="s">
        <v>69</v>
      </c>
      <c r="BR28" s="541" t="s">
        <v>69</v>
      </c>
      <c r="BS28" s="541" t="s">
        <v>69</v>
      </c>
      <c r="BT28" s="541" t="s">
        <v>69</v>
      </c>
      <c r="BU28" s="541" t="s">
        <v>69</v>
      </c>
      <c r="BV28" s="541" t="s">
        <v>69</v>
      </c>
      <c r="BW28" s="541" t="s">
        <v>69</v>
      </c>
      <c r="BX28" s="541" t="s">
        <v>69</v>
      </c>
      <c r="BY28" s="541" t="s">
        <v>69</v>
      </c>
      <c r="BZ28" s="76" t="s">
        <v>134</v>
      </c>
      <c r="CA28" s="91" t="s">
        <v>69</v>
      </c>
      <c r="CB28" s="541" t="s">
        <v>69</v>
      </c>
      <c r="CC28" s="541" t="s">
        <v>69</v>
      </c>
      <c r="CD28" s="541" t="s">
        <v>69</v>
      </c>
      <c r="CE28" s="541" t="s">
        <v>69</v>
      </c>
      <c r="CF28" s="78">
        <v>395</v>
      </c>
      <c r="CG28" s="541" t="s">
        <v>69</v>
      </c>
      <c r="CH28" s="541" t="s">
        <v>69</v>
      </c>
      <c r="CI28" s="541" t="s">
        <v>69</v>
      </c>
      <c r="CM28" s="95">
        <v>395</v>
      </c>
    </row>
    <row r="29" spans="1:92" s="95" customFormat="1" x14ac:dyDescent="0.3">
      <c r="A29" s="217"/>
      <c r="B29" s="217"/>
      <c r="C29" s="217"/>
      <c r="D29" s="47">
        <v>2</v>
      </c>
      <c r="E29" s="46" t="s">
        <v>508</v>
      </c>
      <c r="F29" s="47" t="s">
        <v>502</v>
      </c>
      <c r="G29" s="219">
        <v>1975</v>
      </c>
      <c r="H29" s="207" t="s">
        <v>503</v>
      </c>
      <c r="I29" s="207" t="s">
        <v>504</v>
      </c>
      <c r="J29" s="74">
        <v>4</v>
      </c>
      <c r="K29" s="315" t="s">
        <v>69</v>
      </c>
      <c r="L29" s="315" t="s">
        <v>69</v>
      </c>
      <c r="M29" s="315" t="s">
        <v>69</v>
      </c>
      <c r="N29" s="315" t="s">
        <v>69</v>
      </c>
      <c r="O29" s="315" t="s">
        <v>848</v>
      </c>
      <c r="P29" s="76" t="s">
        <v>69</v>
      </c>
      <c r="Q29" s="76" t="s">
        <v>69</v>
      </c>
      <c r="R29" s="76" t="s">
        <v>69</v>
      </c>
      <c r="S29" s="76" t="s">
        <v>69</v>
      </c>
      <c r="T29" s="76" t="s">
        <v>69</v>
      </c>
      <c r="U29" s="76" t="s">
        <v>69</v>
      </c>
      <c r="V29" s="76" t="s">
        <v>69</v>
      </c>
      <c r="W29" s="76" t="s">
        <v>69</v>
      </c>
      <c r="X29" s="76" t="s">
        <v>69</v>
      </c>
      <c r="Y29" s="76" t="s">
        <v>69</v>
      </c>
      <c r="Z29" s="76" t="s">
        <v>69</v>
      </c>
      <c r="AA29" s="315" t="s">
        <v>848</v>
      </c>
      <c r="AB29" s="315" t="s">
        <v>848</v>
      </c>
      <c r="AC29" s="315" t="s">
        <v>848</v>
      </c>
      <c r="AD29" s="315" t="s">
        <v>848</v>
      </c>
      <c r="AE29" s="315" t="s">
        <v>848</v>
      </c>
      <c r="AF29" s="315" t="s">
        <v>848</v>
      </c>
      <c r="AG29" s="315" t="s">
        <v>848</v>
      </c>
      <c r="AH29" s="541" t="s">
        <v>69</v>
      </c>
      <c r="AI29" s="544" t="s">
        <v>69</v>
      </c>
      <c r="AJ29" s="544" t="s">
        <v>69</v>
      </c>
      <c r="AK29" s="544" t="s">
        <v>69</v>
      </c>
      <c r="AL29" s="544" t="s">
        <v>69</v>
      </c>
      <c r="AM29" s="544" t="s">
        <v>69</v>
      </c>
      <c r="AN29" s="544" t="s">
        <v>69</v>
      </c>
      <c r="AO29" s="544" t="s">
        <v>69</v>
      </c>
      <c r="AP29" s="544" t="s">
        <v>69</v>
      </c>
      <c r="AQ29" s="544" t="s">
        <v>69</v>
      </c>
      <c r="AR29" s="544" t="s">
        <v>69</v>
      </c>
      <c r="AS29" s="544" t="s">
        <v>69</v>
      </c>
      <c r="AT29" s="546">
        <f>BE29*BF29</f>
        <v>8508.31245729902</v>
      </c>
      <c r="AU29" s="541" t="s">
        <v>69</v>
      </c>
      <c r="AV29" s="76" t="s">
        <v>69</v>
      </c>
      <c r="AW29" s="76" t="s">
        <v>69</v>
      </c>
      <c r="AX29" s="76" t="s">
        <v>69</v>
      </c>
      <c r="AY29" s="76" t="s">
        <v>69</v>
      </c>
      <c r="AZ29" s="76" t="s">
        <v>69</v>
      </c>
      <c r="BA29" s="76" t="s">
        <v>69</v>
      </c>
      <c r="BB29" s="76" t="s">
        <v>69</v>
      </c>
      <c r="BC29" s="76" t="s">
        <v>69</v>
      </c>
      <c r="BD29" s="64">
        <f>BE29</f>
        <v>2000</v>
      </c>
      <c r="BE29" s="76">
        <v>2000</v>
      </c>
      <c r="BF29" s="549">
        <f>BF28</f>
        <v>4.25415622864951</v>
      </c>
      <c r="BG29" s="76" t="s">
        <v>848</v>
      </c>
      <c r="BH29" s="76" t="s">
        <v>848</v>
      </c>
      <c r="BI29" s="76" t="s">
        <v>848</v>
      </c>
      <c r="BJ29" s="87" t="s">
        <v>69</v>
      </c>
      <c r="BK29" s="91" t="s">
        <v>69</v>
      </c>
      <c r="BL29" s="78">
        <v>36</v>
      </c>
      <c r="BM29" s="91" t="s">
        <v>69</v>
      </c>
      <c r="BN29" s="541" t="s">
        <v>69</v>
      </c>
      <c r="BO29" s="541" t="s">
        <v>69</v>
      </c>
      <c r="BP29" s="541" t="s">
        <v>69</v>
      </c>
      <c r="BQ29" s="541" t="s">
        <v>69</v>
      </c>
      <c r="BR29" s="541" t="s">
        <v>69</v>
      </c>
      <c r="BS29" s="541" t="s">
        <v>69</v>
      </c>
      <c r="BT29" s="541" t="s">
        <v>69</v>
      </c>
      <c r="BU29" s="541" t="s">
        <v>69</v>
      </c>
      <c r="BV29" s="541" t="s">
        <v>69</v>
      </c>
      <c r="BW29" s="541" t="s">
        <v>69</v>
      </c>
      <c r="BX29" s="541" t="s">
        <v>69</v>
      </c>
      <c r="BY29" s="541" t="s">
        <v>69</v>
      </c>
      <c r="BZ29" s="76" t="s">
        <v>69</v>
      </c>
      <c r="CA29" s="91" t="s">
        <v>69</v>
      </c>
      <c r="CB29" s="541" t="s">
        <v>69</v>
      </c>
      <c r="CC29" s="541" t="s">
        <v>69</v>
      </c>
      <c r="CD29" s="541" t="s">
        <v>69</v>
      </c>
      <c r="CE29" s="541" t="s">
        <v>69</v>
      </c>
      <c r="CF29" s="93" t="s">
        <v>69</v>
      </c>
      <c r="CG29" s="541" t="s">
        <v>69</v>
      </c>
      <c r="CH29" s="541" t="s">
        <v>69</v>
      </c>
      <c r="CI29" s="541" t="s">
        <v>69</v>
      </c>
      <c r="CL29" s="95">
        <v>25</v>
      </c>
    </row>
    <row r="30" spans="1:92" s="14" customFormat="1" x14ac:dyDescent="0.3">
      <c r="A30" s="4" t="s">
        <v>79</v>
      </c>
      <c r="B30" t="s">
        <v>80</v>
      </c>
      <c r="C30" t="s">
        <v>81</v>
      </c>
      <c r="D30" s="7">
        <v>3</v>
      </c>
      <c r="E30" s="102" t="s">
        <v>477</v>
      </c>
      <c r="F30" t="s">
        <v>691</v>
      </c>
      <c r="G30" s="16">
        <v>1986</v>
      </c>
      <c r="H30" s="102">
        <v>31516</v>
      </c>
      <c r="I30" s="102">
        <v>31592</v>
      </c>
      <c r="J30" s="5">
        <f t="shared" ref="J30:J31" si="1">I30-H30+1</f>
        <v>77</v>
      </c>
      <c r="K30" s="357" t="s">
        <v>69</v>
      </c>
      <c r="L30" s="357" t="s">
        <v>69</v>
      </c>
      <c r="M30" s="357" t="s">
        <v>69</v>
      </c>
      <c r="N30" s="357" t="s">
        <v>69</v>
      </c>
      <c r="O30" s="357" t="s">
        <v>848</v>
      </c>
      <c r="P30" s="240" t="s">
        <v>69</v>
      </c>
      <c r="Q30" s="240" t="s">
        <v>848</v>
      </c>
      <c r="R30" s="240" t="s">
        <v>69</v>
      </c>
      <c r="S30" s="240" t="s">
        <v>69</v>
      </c>
      <c r="T30" s="240" t="s">
        <v>69</v>
      </c>
      <c r="U30" s="240" t="s">
        <v>69</v>
      </c>
      <c r="V30" s="240" t="s">
        <v>69</v>
      </c>
      <c r="W30" s="240" t="s">
        <v>69</v>
      </c>
      <c r="X30" s="240" t="s">
        <v>69</v>
      </c>
      <c r="Y30" s="240" t="s">
        <v>69</v>
      </c>
      <c r="Z30" s="357" t="s">
        <v>69</v>
      </c>
      <c r="AA30" s="357" t="s">
        <v>848</v>
      </c>
      <c r="AB30" s="357" t="s">
        <v>848</v>
      </c>
      <c r="AC30" s="357" t="s">
        <v>848</v>
      </c>
      <c r="AD30" s="357" t="s">
        <v>848</v>
      </c>
      <c r="AE30" s="357" t="s">
        <v>848</v>
      </c>
      <c r="AF30" s="357" t="s">
        <v>848</v>
      </c>
      <c r="AG30" s="357" t="s">
        <v>848</v>
      </c>
      <c r="AH30" s="28" t="s">
        <v>69</v>
      </c>
      <c r="AI30" s="18" t="s">
        <v>69</v>
      </c>
      <c r="AJ30" s="18" t="s">
        <v>69</v>
      </c>
      <c r="AK30" s="18" t="s">
        <v>69</v>
      </c>
      <c r="AL30" s="18" t="s">
        <v>69</v>
      </c>
      <c r="AM30" s="18" t="s">
        <v>69</v>
      </c>
      <c r="AN30" s="107">
        <f>SUM(AN31:AN32)</f>
        <v>16945.599999999999</v>
      </c>
      <c r="AO30" s="18" t="s">
        <v>69</v>
      </c>
      <c r="AP30" s="18" t="s">
        <v>69</v>
      </c>
      <c r="AQ30" s="18" t="s">
        <v>69</v>
      </c>
      <c r="AR30" s="18" t="s">
        <v>69</v>
      </c>
      <c r="AS30" s="18" t="s">
        <v>69</v>
      </c>
      <c r="AT30" s="96">
        <f>AU30</f>
        <v>40871</v>
      </c>
      <c r="AU30" s="96">
        <f>AY30+BC30</f>
        <v>40871</v>
      </c>
      <c r="AV30" s="18" t="s">
        <v>69</v>
      </c>
      <c r="AW30" s="18" t="s">
        <v>69</v>
      </c>
      <c r="AX30" s="18" t="s">
        <v>69</v>
      </c>
      <c r="AY30" s="18">
        <v>9210</v>
      </c>
      <c r="AZ30" s="18" t="s">
        <v>69</v>
      </c>
      <c r="BA30" s="18" t="s">
        <v>69</v>
      </c>
      <c r="BB30" s="18" t="s">
        <v>69</v>
      </c>
      <c r="BC30" s="18">
        <v>31661</v>
      </c>
      <c r="BD30" s="26">
        <f>BH30</f>
        <v>7358.4709522309249</v>
      </c>
      <c r="BE30" s="28" t="s">
        <v>69</v>
      </c>
      <c r="BF30" s="25">
        <f>Sitka!BI43</f>
        <v>5.5542789073059833</v>
      </c>
      <c r="BG30" s="28" t="s">
        <v>848</v>
      </c>
      <c r="BH30" s="26">
        <f>AU30/BF30</f>
        <v>7358.4709522309249</v>
      </c>
      <c r="BI30" s="28" t="s">
        <v>848</v>
      </c>
      <c r="BJ30" s="176">
        <f t="shared" ref="BJ30:BJ32" si="2">BL30+BR30</f>
        <v>2853</v>
      </c>
      <c r="BK30" s="21" t="s">
        <v>69</v>
      </c>
      <c r="BL30" s="6">
        <v>2228</v>
      </c>
      <c r="BM30" s="357" t="s">
        <v>69</v>
      </c>
      <c r="BN30" s="357" t="s">
        <v>69</v>
      </c>
      <c r="BO30" s="357" t="s">
        <v>69</v>
      </c>
      <c r="BP30" s="357" t="s">
        <v>69</v>
      </c>
      <c r="BQ30" s="357" t="s">
        <v>69</v>
      </c>
      <c r="BR30" s="9">
        <v>625</v>
      </c>
      <c r="BS30" s="28" t="s">
        <v>69</v>
      </c>
      <c r="BT30" s="28" t="s">
        <v>69</v>
      </c>
      <c r="BU30" s="28" t="s">
        <v>69</v>
      </c>
      <c r="BV30" s="28" t="s">
        <v>69</v>
      </c>
      <c r="BW30" s="28" t="s">
        <v>69</v>
      </c>
      <c r="BX30" s="8">
        <f>BZ30+CG30</f>
        <v>7507</v>
      </c>
      <c r="BY30" s="27" t="s">
        <v>69</v>
      </c>
      <c r="BZ30" s="6">
        <v>1850</v>
      </c>
      <c r="CA30" s="9" t="s">
        <v>69</v>
      </c>
      <c r="CB30" s="357" t="s">
        <v>69</v>
      </c>
      <c r="CC30" s="357" t="s">
        <v>69</v>
      </c>
      <c r="CD30" s="357" t="s">
        <v>69</v>
      </c>
      <c r="CE30" s="357" t="s">
        <v>69</v>
      </c>
      <c r="CF30" s="357" t="s">
        <v>69</v>
      </c>
      <c r="CG30" s="9">
        <v>5657</v>
      </c>
      <c r="CH30" s="28" t="s">
        <v>69</v>
      </c>
      <c r="CI30" s="28" t="s">
        <v>69</v>
      </c>
    </row>
    <row r="31" spans="1:92" s="46" customFormat="1" x14ac:dyDescent="0.3">
      <c r="D31" s="47">
        <v>1</v>
      </c>
      <c r="E31" s="46" t="s">
        <v>478</v>
      </c>
      <c r="F31" s="47" t="s">
        <v>486</v>
      </c>
      <c r="G31" s="72">
        <v>1986</v>
      </c>
      <c r="H31" s="207">
        <v>31516</v>
      </c>
      <c r="I31" s="207">
        <v>31592</v>
      </c>
      <c r="J31" s="74">
        <f t="shared" si="1"/>
        <v>77</v>
      </c>
      <c r="K31" s="315" t="s">
        <v>69</v>
      </c>
      <c r="L31" s="315" t="s">
        <v>69</v>
      </c>
      <c r="M31" s="315" t="s">
        <v>69</v>
      </c>
      <c r="N31" s="315" t="s">
        <v>69</v>
      </c>
      <c r="O31" s="315" t="s">
        <v>848</v>
      </c>
      <c r="P31" s="76" t="s">
        <v>69</v>
      </c>
      <c r="Q31" s="76" t="s">
        <v>848</v>
      </c>
      <c r="R31" s="76" t="s">
        <v>69</v>
      </c>
      <c r="S31" s="76" t="s">
        <v>69</v>
      </c>
      <c r="T31" s="76" t="s">
        <v>69</v>
      </c>
      <c r="U31" s="76" t="s">
        <v>69</v>
      </c>
      <c r="V31" s="76" t="s">
        <v>69</v>
      </c>
      <c r="W31" s="76" t="s">
        <v>69</v>
      </c>
      <c r="X31" s="76" t="s">
        <v>69</v>
      </c>
      <c r="Y31" s="76" t="s">
        <v>69</v>
      </c>
      <c r="Z31" s="76" t="s">
        <v>69</v>
      </c>
      <c r="AA31" s="315" t="s">
        <v>848</v>
      </c>
      <c r="AB31" s="315" t="s">
        <v>848</v>
      </c>
      <c r="AC31" s="315" t="s">
        <v>848</v>
      </c>
      <c r="AD31" s="315" t="s">
        <v>848</v>
      </c>
      <c r="AE31" s="315" t="s">
        <v>848</v>
      </c>
      <c r="AF31" s="315" t="s">
        <v>848</v>
      </c>
      <c r="AG31" s="315" t="s">
        <v>848</v>
      </c>
      <c r="AH31" s="76" t="s">
        <v>69</v>
      </c>
      <c r="AI31" s="544" t="s">
        <v>69</v>
      </c>
      <c r="AJ31" s="544" t="s">
        <v>69</v>
      </c>
      <c r="AK31" s="544" t="s">
        <v>69</v>
      </c>
      <c r="AL31" s="544" t="s">
        <v>69</v>
      </c>
      <c r="AM31" s="544" t="s">
        <v>69</v>
      </c>
      <c r="AN31" s="64">
        <v>9105.6</v>
      </c>
      <c r="AO31" s="76" t="s">
        <v>69</v>
      </c>
      <c r="AP31" s="76" t="s">
        <v>69</v>
      </c>
      <c r="AQ31" s="76" t="s">
        <v>69</v>
      </c>
      <c r="AR31" s="78">
        <v>5549805.7000000002</v>
      </c>
      <c r="AS31" s="78">
        <v>25.9</v>
      </c>
      <c r="AT31" s="76" t="s">
        <v>69</v>
      </c>
      <c r="AU31" s="76" t="s">
        <v>69</v>
      </c>
      <c r="AV31" s="76" t="s">
        <v>69</v>
      </c>
      <c r="AW31" s="76" t="s">
        <v>69</v>
      </c>
      <c r="AX31" s="76" t="s">
        <v>69</v>
      </c>
      <c r="AY31" s="76" t="s">
        <v>69</v>
      </c>
      <c r="AZ31" s="76" t="s">
        <v>69</v>
      </c>
      <c r="BA31" s="76" t="s">
        <v>69</v>
      </c>
      <c r="BB31" s="76" t="s">
        <v>69</v>
      </c>
      <c r="BC31" s="76" t="s">
        <v>69</v>
      </c>
      <c r="BD31" s="76" t="s">
        <v>69</v>
      </c>
      <c r="BE31" s="76" t="s">
        <v>69</v>
      </c>
      <c r="BF31" s="76" t="s">
        <v>69</v>
      </c>
      <c r="BG31" s="76" t="s">
        <v>848</v>
      </c>
      <c r="BH31" s="76" t="s">
        <v>69</v>
      </c>
      <c r="BI31" s="76" t="s">
        <v>848</v>
      </c>
      <c r="BJ31" s="209">
        <f t="shared" si="2"/>
        <v>2565</v>
      </c>
      <c r="BK31" s="46" t="s">
        <v>69</v>
      </c>
      <c r="BL31" s="78">
        <v>2013</v>
      </c>
      <c r="BM31" s="541" t="s">
        <v>69</v>
      </c>
      <c r="BN31" s="541" t="s">
        <v>69</v>
      </c>
      <c r="BO31" s="541" t="s">
        <v>69</v>
      </c>
      <c r="BP31" s="78">
        <v>347775.2</v>
      </c>
      <c r="BQ31" s="78">
        <v>29.3</v>
      </c>
      <c r="BR31" s="78">
        <v>552</v>
      </c>
      <c r="BS31" s="541" t="s">
        <v>69</v>
      </c>
      <c r="BT31" s="541" t="s">
        <v>69</v>
      </c>
      <c r="BU31" s="541" t="s">
        <v>69</v>
      </c>
      <c r="BV31" s="78">
        <v>35457</v>
      </c>
      <c r="BW31" s="78">
        <v>34.1</v>
      </c>
      <c r="BX31" s="65">
        <f>BZ31+CG31</f>
        <v>4724</v>
      </c>
      <c r="BY31" s="78" t="s">
        <v>69</v>
      </c>
      <c r="BZ31" s="78">
        <v>1607</v>
      </c>
      <c r="CA31" s="541" t="s">
        <v>69</v>
      </c>
      <c r="CB31" s="541" t="s">
        <v>69</v>
      </c>
      <c r="CC31" s="541" t="s">
        <v>69</v>
      </c>
      <c r="CD31" s="78">
        <v>355638.6</v>
      </c>
      <c r="CE31" s="78">
        <v>37.1</v>
      </c>
      <c r="CF31" s="87" t="s">
        <v>69</v>
      </c>
      <c r="CG31" s="78">
        <v>3117</v>
      </c>
      <c r="CH31" s="541" t="s">
        <v>69</v>
      </c>
      <c r="CI31" s="541" t="s">
        <v>69</v>
      </c>
      <c r="CJ31" s="78">
        <v>692478.3</v>
      </c>
      <c r="CK31" s="78">
        <v>26.7</v>
      </c>
      <c r="CL31" s="78"/>
    </row>
    <row r="32" spans="1:92" s="46" customFormat="1" x14ac:dyDescent="0.3">
      <c r="D32" s="47">
        <v>2</v>
      </c>
      <c r="E32" s="46" t="s">
        <v>479</v>
      </c>
      <c r="F32" s="47" t="s">
        <v>487</v>
      </c>
      <c r="G32" s="72">
        <v>1986</v>
      </c>
      <c r="H32" s="207" t="s">
        <v>480</v>
      </c>
      <c r="I32" s="207" t="s">
        <v>481</v>
      </c>
      <c r="J32" s="208">
        <v>5</v>
      </c>
      <c r="K32" s="315" t="s">
        <v>69</v>
      </c>
      <c r="L32" s="315" t="s">
        <v>69</v>
      </c>
      <c r="M32" s="315" t="s">
        <v>69</v>
      </c>
      <c r="N32" s="315" t="s">
        <v>69</v>
      </c>
      <c r="O32" s="315" t="s">
        <v>848</v>
      </c>
      <c r="P32" s="76" t="s">
        <v>69</v>
      </c>
      <c r="Q32" s="76" t="s">
        <v>69</v>
      </c>
      <c r="R32" s="76" t="s">
        <v>69</v>
      </c>
      <c r="S32" s="76" t="s">
        <v>69</v>
      </c>
      <c r="T32" s="76" t="s">
        <v>69</v>
      </c>
      <c r="U32" s="76" t="s">
        <v>69</v>
      </c>
      <c r="V32" s="76" t="s">
        <v>69</v>
      </c>
      <c r="W32" s="76" t="s">
        <v>69</v>
      </c>
      <c r="X32" s="76" t="s">
        <v>69</v>
      </c>
      <c r="Y32" s="76" t="s">
        <v>69</v>
      </c>
      <c r="Z32" s="76" t="s">
        <v>69</v>
      </c>
      <c r="AA32" s="315" t="s">
        <v>848</v>
      </c>
      <c r="AB32" s="315" t="s">
        <v>848</v>
      </c>
      <c r="AC32" s="315" t="s">
        <v>848</v>
      </c>
      <c r="AD32" s="315" t="s">
        <v>848</v>
      </c>
      <c r="AE32" s="315" t="s">
        <v>848</v>
      </c>
      <c r="AF32" s="315" t="s">
        <v>848</v>
      </c>
      <c r="AG32" s="315" t="s">
        <v>848</v>
      </c>
      <c r="AH32" s="76" t="s">
        <v>69</v>
      </c>
      <c r="AI32" s="544" t="s">
        <v>69</v>
      </c>
      <c r="AJ32" s="544" t="s">
        <v>69</v>
      </c>
      <c r="AK32" s="544" t="s">
        <v>69</v>
      </c>
      <c r="AL32" s="544" t="s">
        <v>69</v>
      </c>
      <c r="AM32" s="544" t="s">
        <v>69</v>
      </c>
      <c r="AN32" s="78">
        <v>7840</v>
      </c>
      <c r="AO32" s="76" t="s">
        <v>69</v>
      </c>
      <c r="AP32" s="76" t="s">
        <v>69</v>
      </c>
      <c r="AQ32" s="76" t="s">
        <v>69</v>
      </c>
      <c r="AR32" s="78">
        <v>1152609.5</v>
      </c>
      <c r="AS32" s="78">
        <v>13.7</v>
      </c>
      <c r="AT32" s="76" t="s">
        <v>69</v>
      </c>
      <c r="AU32" s="76" t="s">
        <v>69</v>
      </c>
      <c r="AV32" s="76" t="s">
        <v>69</v>
      </c>
      <c r="AW32" s="76" t="s">
        <v>69</v>
      </c>
      <c r="AX32" s="76" t="s">
        <v>69</v>
      </c>
      <c r="AY32" s="76" t="s">
        <v>69</v>
      </c>
      <c r="AZ32" s="76" t="s">
        <v>69</v>
      </c>
      <c r="BA32" s="76" t="s">
        <v>69</v>
      </c>
      <c r="BB32" s="76" t="s">
        <v>69</v>
      </c>
      <c r="BC32" s="76" t="s">
        <v>69</v>
      </c>
      <c r="BD32" s="76" t="s">
        <v>69</v>
      </c>
      <c r="BE32" s="76" t="s">
        <v>69</v>
      </c>
      <c r="BF32" s="76" t="s">
        <v>69</v>
      </c>
      <c r="BG32" s="76" t="s">
        <v>848</v>
      </c>
      <c r="BH32" s="76" t="s">
        <v>69</v>
      </c>
      <c r="BI32" s="76" t="s">
        <v>848</v>
      </c>
      <c r="BJ32" s="209">
        <f t="shared" si="2"/>
        <v>288</v>
      </c>
      <c r="BK32" s="46" t="s">
        <v>69</v>
      </c>
      <c r="BL32" s="78">
        <v>215</v>
      </c>
      <c r="BM32" s="541" t="s">
        <v>69</v>
      </c>
      <c r="BN32" s="541" t="s">
        <v>69</v>
      </c>
      <c r="BO32" s="541" t="s">
        <v>69</v>
      </c>
      <c r="BP32" s="78">
        <v>2313.6999999999998</v>
      </c>
      <c r="BQ32" s="78">
        <v>22.4</v>
      </c>
      <c r="BR32" s="78">
        <v>73</v>
      </c>
      <c r="BS32" s="541" t="s">
        <v>69</v>
      </c>
      <c r="BT32" s="541" t="s">
        <v>69</v>
      </c>
      <c r="BU32" s="541" t="s">
        <v>69</v>
      </c>
      <c r="BV32" s="78">
        <v>505.7</v>
      </c>
      <c r="BW32" s="78">
        <v>30.6</v>
      </c>
      <c r="BX32" s="65">
        <f>BZ32+CG32</f>
        <v>2783</v>
      </c>
      <c r="BY32" s="78" t="s">
        <v>69</v>
      </c>
      <c r="BZ32" s="78">
        <v>243</v>
      </c>
      <c r="CA32" s="541" t="s">
        <v>69</v>
      </c>
      <c r="CB32" s="541" t="s">
        <v>69</v>
      </c>
      <c r="CC32" s="541" t="s">
        <v>69</v>
      </c>
      <c r="CD32" s="78">
        <v>5043.6000000000004</v>
      </c>
      <c r="CE32" s="78">
        <v>29.3</v>
      </c>
      <c r="CF32" s="87" t="s">
        <v>69</v>
      </c>
      <c r="CG32" s="78">
        <v>2540</v>
      </c>
      <c r="CH32" s="541" t="s">
        <v>69</v>
      </c>
      <c r="CI32" s="541" t="s">
        <v>69</v>
      </c>
      <c r="CJ32" s="78">
        <v>183675.9</v>
      </c>
      <c r="CK32" s="78">
        <v>16.899999999999999</v>
      </c>
      <c r="CL32" s="78"/>
    </row>
  </sheetData>
  <mergeCells count="13">
    <mergeCell ref="CG9:CI9"/>
    <mergeCell ref="H9:J9"/>
    <mergeCell ref="AH9:AK9"/>
    <mergeCell ref="AN9:AQ9"/>
    <mergeCell ref="AU9:AX9"/>
    <mergeCell ref="AY9:BB9"/>
    <mergeCell ref="BD9:BH9"/>
    <mergeCell ref="BJ9:BK9"/>
    <mergeCell ref="BL9:BO9"/>
    <mergeCell ref="BR9:BU9"/>
    <mergeCell ref="BX9:BY9"/>
    <mergeCell ref="BZ9:CC9"/>
    <mergeCell ref="AA9:AF9"/>
  </mergeCells>
  <hyperlinks>
    <hyperlink ref="A30" r:id="rId1" display="http://www.adfg.alaska.gov/FedAidPDFs/fds-021.pdf" xr:uid="{9EAFA562-9D0D-433A-AFCF-85F23D4FECBA}"/>
    <hyperlink ref="A27" r:id="rId2" xr:uid="{EC7D0CFB-3ACE-4D5F-994D-0FF7ADCE4370}"/>
    <hyperlink ref="A24" r:id="rId3" xr:uid="{87B39754-9798-4498-AF00-F86E467E43FC}"/>
    <hyperlink ref="A22" r:id="rId4" xr:uid="{7DE188F5-B14D-4A05-A63C-8BCB95991A3A}"/>
    <hyperlink ref="A19" r:id="rId5" display="http://www.adfg.alaska.gov/FedAidPDFs/FREDF-9-2(11)1-D.pdf" xr:uid="{8A636CDE-4070-4C67-AC87-111EB1FE49DB}"/>
    <hyperlink ref="A16" r:id="rId6" xr:uid="{CF618771-8407-4473-A952-068A582F2EF6}"/>
    <hyperlink ref="A15" r:id="rId7" display="http://www.adfg.alaska.gov/FedAidPDFs/FREDF-5-R-9(9)1-D.pdf" xr:uid="{EE21F599-2119-4114-BB28-C01A14AF0145}"/>
    <hyperlink ref="A14" r:id="rId8" display="http://www.adfg.alaska.gov/FedAidPDFs/FREDF-5-R-8(8)1-D.pdf" xr:uid="{6DF1D30B-0E6B-4DE8-9FF3-4D8856AE568A}"/>
    <hyperlink ref="A13" r:id="rId9" display="http://www.adfg.alaska.gov/FedAidPDFs/FREDF-5-R-7(7)1-D.pdf" xr:uid="{20BC84A9-266B-4263-9E29-B2D51C342FD2}"/>
    <hyperlink ref="A12" r:id="rId10" display="http://www.adfg.alaska.gov/FedAidPDFs/FREDF-5-R-6(6)1-D.pdf" xr:uid="{A0E2039F-FB37-4023-8EC5-96C9008C4448}"/>
  </hyperlinks>
  <pageMargins left="0.7" right="0.7" top="0.75" bottom="0.75" header="0.3" footer="0.3"/>
  <pageSetup orientation="portrait" r:id="rId1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DB6079-D588-4ABF-BDF5-794C186EAB41}">
  <dimension ref="A1:CX63"/>
  <sheetViews>
    <sheetView zoomScale="80" zoomScaleNormal="80" workbookViewId="0">
      <pane xSplit="6" ySplit="10" topLeftCell="U28" activePane="bottomRight" state="frozen"/>
      <selection pane="topRight" activeCell="G1" sqref="G1"/>
      <selection pane="bottomLeft" activeCell="A7" sqref="A7"/>
      <selection pane="bottomRight" activeCell="AB41" sqref="AB41"/>
    </sheetView>
  </sheetViews>
  <sheetFormatPr defaultRowHeight="14.4" x14ac:dyDescent="0.3"/>
  <cols>
    <col min="6" max="6" width="7.88671875" style="16" bestFit="1" customWidth="1"/>
    <col min="7" max="7" width="9.5546875" bestFit="1" customWidth="1"/>
    <col min="8" max="8" width="11.109375" customWidth="1"/>
    <col min="9" max="9" width="8.5546875" customWidth="1"/>
    <col min="10" max="16" width="9.77734375" customWidth="1"/>
    <col min="17" max="17" width="9.109375" customWidth="1"/>
    <col min="18" max="18" width="9.33203125" customWidth="1"/>
    <col min="19" max="19" width="9.5546875" customWidth="1"/>
    <col min="20" max="20" width="8.5546875" customWidth="1"/>
    <col min="21" max="21" width="9.5546875" customWidth="1"/>
    <col min="22" max="29" width="8.44140625" customWidth="1"/>
    <col min="30" max="30" width="6.88671875" bestFit="1" customWidth="1"/>
    <col min="31" max="31" width="5.44140625" bestFit="1" customWidth="1"/>
    <col min="32" max="32" width="6.5546875" customWidth="1"/>
    <col min="33" max="33" width="7" customWidth="1"/>
    <col min="34" max="34" width="7.6640625" customWidth="1"/>
    <col min="35" max="35" width="2.77734375" bestFit="1" customWidth="1"/>
    <col min="36" max="36" width="7.44140625" bestFit="1" customWidth="1"/>
    <col min="37" max="37" width="6.44140625" bestFit="1" customWidth="1"/>
    <col min="38" max="38" width="7.6640625" customWidth="1"/>
    <col min="39" max="40" width="8.109375" customWidth="1"/>
    <col min="41" max="41" width="2.33203125" bestFit="1" customWidth="1"/>
    <col min="42" max="42" width="8.109375" customWidth="1"/>
    <col min="43" max="43" width="7.44140625" bestFit="1" customWidth="1"/>
    <col min="44" max="44" width="6.44140625" bestFit="1" customWidth="1"/>
    <col min="45" max="45" width="7.6640625" style="6" customWidth="1"/>
    <col min="46" max="54" width="7.77734375" customWidth="1"/>
    <col min="55" max="55" width="9.44140625" customWidth="1"/>
    <col min="56" max="56" width="8" customWidth="1"/>
    <col min="58" max="58" width="12.33203125" customWidth="1"/>
    <col min="61" max="61" width="5.44140625" bestFit="1" customWidth="1"/>
    <col min="63" max="63" width="5.44140625" bestFit="1" customWidth="1"/>
    <col min="64" max="64" width="7.109375" customWidth="1"/>
    <col min="65" max="67" width="7.6640625" customWidth="1"/>
    <col min="69" max="69" width="3" bestFit="1" customWidth="1"/>
    <col min="70" max="70" width="6.88671875" customWidth="1"/>
    <col min="71" max="73" width="7.109375" customWidth="1"/>
    <col min="75" max="75" width="5.5546875" customWidth="1"/>
    <col min="76" max="76" width="6.88671875" bestFit="1" customWidth="1"/>
    <col min="77" max="77" width="6.88671875" customWidth="1"/>
    <col min="78" max="78" width="5.44140625" customWidth="1"/>
    <col min="79" max="79" width="6.33203125" customWidth="1"/>
    <col min="80" max="82" width="5.33203125" customWidth="1"/>
    <col min="84" max="84" width="6" customWidth="1"/>
    <col min="85" max="87" width="5.44140625" customWidth="1"/>
    <col min="88" max="88" width="6.88671875" bestFit="1" customWidth="1"/>
    <col min="89" max="89" width="5.44140625" customWidth="1"/>
    <col min="90" max="90" width="6.88671875" bestFit="1" customWidth="1"/>
    <col min="91" max="91" width="5.44140625" bestFit="1" customWidth="1"/>
    <col min="92" max="92" width="5.6640625" customWidth="1"/>
    <col min="93" max="94" width="6.109375" customWidth="1"/>
    <col min="95" max="95" width="3" bestFit="1" customWidth="1"/>
    <col min="96" max="96" width="6.88671875" bestFit="1" customWidth="1"/>
    <col min="97" max="97" width="5" bestFit="1" customWidth="1"/>
    <col min="98" max="99" width="4.88671875" bestFit="1" customWidth="1"/>
  </cols>
  <sheetData>
    <row r="1" spans="1:102" x14ac:dyDescent="0.3">
      <c r="A1" s="126" t="s">
        <v>819</v>
      </c>
      <c r="C1" t="s">
        <v>846</v>
      </c>
      <c r="D1" t="s">
        <v>847</v>
      </c>
    </row>
    <row r="2" spans="1:102" x14ac:dyDescent="0.3">
      <c r="A2" t="s">
        <v>92</v>
      </c>
      <c r="E2" s="423" t="s">
        <v>849</v>
      </c>
    </row>
    <row r="3" spans="1:102" x14ac:dyDescent="0.3">
      <c r="A3" s="5" t="s">
        <v>93</v>
      </c>
      <c r="E3" s="426" t="s">
        <v>850</v>
      </c>
    </row>
    <row r="4" spans="1:102" x14ac:dyDescent="0.3">
      <c r="A4" s="59" t="s">
        <v>94</v>
      </c>
      <c r="C4" s="5"/>
      <c r="G4" s="59"/>
    </row>
    <row r="5" spans="1:102" x14ac:dyDescent="0.3">
      <c r="A5" s="60" t="s">
        <v>95</v>
      </c>
      <c r="C5" s="5"/>
      <c r="G5" s="59"/>
      <c r="AP5" t="s">
        <v>167</v>
      </c>
    </row>
    <row r="6" spans="1:102" x14ac:dyDescent="0.3">
      <c r="A6" s="61" t="s">
        <v>165</v>
      </c>
    </row>
    <row r="7" spans="1:102" x14ac:dyDescent="0.3">
      <c r="A7" s="412" t="s">
        <v>843</v>
      </c>
      <c r="G7" s="61"/>
      <c r="AD7" t="s">
        <v>127</v>
      </c>
      <c r="BD7" t="s">
        <v>748</v>
      </c>
    </row>
    <row r="8" spans="1:102" x14ac:dyDescent="0.3">
      <c r="A8" s="411" t="s">
        <v>842</v>
      </c>
      <c r="G8" s="61"/>
    </row>
    <row r="9" spans="1:102" x14ac:dyDescent="0.3">
      <c r="A9" s="126"/>
      <c r="G9" s="573" t="s">
        <v>60</v>
      </c>
      <c r="H9" s="573"/>
      <c r="I9" s="573"/>
      <c r="J9" s="573" t="s">
        <v>525</v>
      </c>
      <c r="K9" s="573"/>
      <c r="L9" s="573"/>
      <c r="M9" s="29"/>
      <c r="N9" s="29"/>
      <c r="O9" s="29"/>
      <c r="P9" s="29"/>
      <c r="Q9" s="241" t="s">
        <v>533</v>
      </c>
      <c r="R9" s="29"/>
      <c r="S9" s="29"/>
      <c r="T9" s="29"/>
      <c r="U9" s="29"/>
      <c r="V9" s="29"/>
      <c r="W9" s="29"/>
      <c r="X9" s="573" t="s">
        <v>812</v>
      </c>
      <c r="Y9" s="573"/>
      <c r="Z9" s="573"/>
      <c r="AA9" s="573"/>
      <c r="AB9" s="573"/>
      <c r="AC9" s="573"/>
      <c r="AD9" s="573" t="s">
        <v>65</v>
      </c>
      <c r="AE9" s="573"/>
      <c r="AF9" s="573"/>
      <c r="AG9" s="573"/>
      <c r="AH9" s="29"/>
      <c r="AI9" s="29"/>
      <c r="AJ9" s="573" t="s">
        <v>70</v>
      </c>
      <c r="AK9" s="573"/>
      <c r="AL9" s="573"/>
      <c r="AM9" s="573"/>
      <c r="AN9" s="29"/>
      <c r="AO9" s="29"/>
      <c r="AP9" s="29"/>
      <c r="AQ9" s="83" t="s">
        <v>71</v>
      </c>
      <c r="AR9" s="83"/>
      <c r="AS9" s="83"/>
      <c r="AT9" s="83"/>
      <c r="AU9" s="573" t="s">
        <v>74</v>
      </c>
      <c r="AV9" s="573"/>
      <c r="AW9" s="573"/>
      <c r="AX9" s="573"/>
      <c r="AY9" s="16"/>
      <c r="AZ9" s="16"/>
      <c r="BA9" s="16"/>
      <c r="BB9" s="16"/>
      <c r="BC9" s="573" t="s">
        <v>128</v>
      </c>
      <c r="BD9" s="573"/>
      <c r="BE9" s="573"/>
      <c r="BF9" s="573"/>
      <c r="BG9" s="573"/>
      <c r="BH9" s="573" t="s">
        <v>45</v>
      </c>
      <c r="BI9" s="573"/>
      <c r="BJ9" s="573" t="s">
        <v>46</v>
      </c>
      <c r="BK9" s="573"/>
      <c r="BL9" s="573"/>
      <c r="BM9" s="573"/>
      <c r="BN9" s="573"/>
      <c r="BO9" s="573"/>
      <c r="BP9" s="573" t="s">
        <v>76</v>
      </c>
      <c r="BQ9" s="573"/>
      <c r="BR9" s="573"/>
      <c r="BS9" s="573"/>
      <c r="BT9" s="573"/>
      <c r="BU9" s="573"/>
      <c r="BV9" s="573" t="s">
        <v>47</v>
      </c>
      <c r="BW9" s="573"/>
      <c r="BX9" s="573" t="s">
        <v>48</v>
      </c>
      <c r="BY9" s="573"/>
      <c r="BZ9" s="573"/>
      <c r="CA9" s="573"/>
      <c r="CB9" s="573"/>
      <c r="CC9" s="573"/>
      <c r="CD9" s="573"/>
      <c r="CE9" s="573" t="s">
        <v>78</v>
      </c>
      <c r="CF9" s="573"/>
      <c r="CG9" s="573"/>
      <c r="CH9" s="573"/>
      <c r="CI9" s="573"/>
      <c r="CJ9" s="573" t="s">
        <v>169</v>
      </c>
      <c r="CK9" s="573"/>
      <c r="CL9" s="573" t="s">
        <v>153</v>
      </c>
      <c r="CM9" s="573"/>
      <c r="CN9" s="573"/>
      <c r="CO9" s="573"/>
      <c r="CP9" s="573" t="s">
        <v>170</v>
      </c>
      <c r="CQ9" s="573"/>
      <c r="CR9" s="573" t="s">
        <v>154</v>
      </c>
      <c r="CS9" s="573"/>
      <c r="CT9" s="573"/>
      <c r="CU9" s="573"/>
      <c r="CW9" t="s">
        <v>712</v>
      </c>
    </row>
    <row r="10" spans="1:102" s="14" customFormat="1" ht="36" customHeight="1" thickBot="1" x14ac:dyDescent="0.3">
      <c r="A10" s="11" t="s">
        <v>41</v>
      </c>
      <c r="B10" s="11" t="s">
        <v>42</v>
      </c>
      <c r="C10" s="11" t="s">
        <v>43</v>
      </c>
      <c r="D10" s="13" t="s">
        <v>67</v>
      </c>
      <c r="E10" s="13" t="s">
        <v>432</v>
      </c>
      <c r="F10" s="17" t="s">
        <v>44</v>
      </c>
      <c r="G10" s="19" t="s">
        <v>61</v>
      </c>
      <c r="H10" s="19" t="s">
        <v>62</v>
      </c>
      <c r="I10" s="31" t="s">
        <v>63</v>
      </c>
      <c r="J10" s="119" t="s">
        <v>179</v>
      </c>
      <c r="K10" s="119" t="s">
        <v>181</v>
      </c>
      <c r="L10" s="119" t="s">
        <v>180</v>
      </c>
      <c r="M10" s="119" t="s">
        <v>664</v>
      </c>
      <c r="N10" s="119" t="s">
        <v>740</v>
      </c>
      <c r="O10" s="210" t="s">
        <v>490</v>
      </c>
      <c r="P10" s="213" t="s">
        <v>462</v>
      </c>
      <c r="Q10" s="214" t="s">
        <v>518</v>
      </c>
      <c r="R10" s="213" t="s">
        <v>454</v>
      </c>
      <c r="S10" s="213" t="s">
        <v>455</v>
      </c>
      <c r="T10" s="213" t="s">
        <v>456</v>
      </c>
      <c r="U10" s="213" t="s">
        <v>457</v>
      </c>
      <c r="V10" s="213" t="s">
        <v>458</v>
      </c>
      <c r="W10" s="268" t="s">
        <v>661</v>
      </c>
      <c r="X10" s="301" t="s">
        <v>746</v>
      </c>
      <c r="Y10" s="301" t="s">
        <v>678</v>
      </c>
      <c r="Z10" s="301" t="s">
        <v>71</v>
      </c>
      <c r="AA10" s="301" t="s">
        <v>679</v>
      </c>
      <c r="AB10" s="301" t="s">
        <v>680</v>
      </c>
      <c r="AC10" s="301" t="s">
        <v>681</v>
      </c>
      <c r="AD10" s="32" t="s">
        <v>66</v>
      </c>
      <c r="AE10" s="33" t="s">
        <v>34</v>
      </c>
      <c r="AF10" s="34" t="s">
        <v>59</v>
      </c>
      <c r="AG10" s="34" t="s">
        <v>64</v>
      </c>
      <c r="AH10" s="34" t="s">
        <v>563</v>
      </c>
      <c r="AI10" s="34" t="s">
        <v>100</v>
      </c>
      <c r="AJ10" s="35" t="s">
        <v>66</v>
      </c>
      <c r="AK10" s="36" t="s">
        <v>34</v>
      </c>
      <c r="AL10" s="34" t="s">
        <v>59</v>
      </c>
      <c r="AM10" s="34" t="s">
        <v>64</v>
      </c>
      <c r="AN10" s="34" t="s">
        <v>99</v>
      </c>
      <c r="AO10" s="34" t="s">
        <v>565</v>
      </c>
      <c r="AP10" s="41" t="s">
        <v>131</v>
      </c>
      <c r="AQ10" s="86" t="s">
        <v>66</v>
      </c>
      <c r="AR10" s="36" t="s">
        <v>34</v>
      </c>
      <c r="AS10" s="37" t="s">
        <v>59</v>
      </c>
      <c r="AT10" s="34" t="s">
        <v>64</v>
      </c>
      <c r="AU10" s="35" t="s">
        <v>66</v>
      </c>
      <c r="AV10" s="36" t="s">
        <v>34</v>
      </c>
      <c r="AW10" s="37" t="s">
        <v>59</v>
      </c>
      <c r="AX10" s="34" t="s">
        <v>64</v>
      </c>
      <c r="AY10" s="67" t="s">
        <v>166</v>
      </c>
      <c r="AZ10" s="67" t="s">
        <v>520</v>
      </c>
      <c r="BA10" s="68" t="s">
        <v>59</v>
      </c>
      <c r="BB10" s="67" t="s">
        <v>64</v>
      </c>
      <c r="BC10" s="41" t="s">
        <v>101</v>
      </c>
      <c r="BD10" s="84" t="s">
        <v>66</v>
      </c>
      <c r="BE10" s="38" t="s">
        <v>73</v>
      </c>
      <c r="BF10" s="39" t="s">
        <v>133</v>
      </c>
      <c r="BG10" s="40" t="s">
        <v>851</v>
      </c>
      <c r="BH10" s="42" t="s">
        <v>75</v>
      </c>
      <c r="BI10" s="36" t="s">
        <v>34</v>
      </c>
      <c r="BJ10" s="42" t="s">
        <v>66</v>
      </c>
      <c r="BK10" s="36" t="s">
        <v>34</v>
      </c>
      <c r="BL10" s="37" t="s">
        <v>59</v>
      </c>
      <c r="BM10" s="34" t="s">
        <v>64</v>
      </c>
      <c r="BN10" s="34" t="s">
        <v>99</v>
      </c>
      <c r="BO10" s="34" t="s">
        <v>100</v>
      </c>
      <c r="BP10" s="43" t="s">
        <v>77</v>
      </c>
      <c r="BQ10" s="36" t="s">
        <v>34</v>
      </c>
      <c r="BR10" s="37" t="s">
        <v>59</v>
      </c>
      <c r="BS10" s="34" t="s">
        <v>64</v>
      </c>
      <c r="BT10" s="34" t="s">
        <v>99</v>
      </c>
      <c r="BU10" s="34" t="s">
        <v>100</v>
      </c>
      <c r="BV10" s="42" t="s">
        <v>75</v>
      </c>
      <c r="BW10" s="36" t="s">
        <v>34</v>
      </c>
      <c r="BX10" s="42" t="s">
        <v>66</v>
      </c>
      <c r="BY10" s="97" t="s">
        <v>136</v>
      </c>
      <c r="BZ10" s="36" t="s">
        <v>34</v>
      </c>
      <c r="CA10" s="37" t="s">
        <v>59</v>
      </c>
      <c r="CB10" s="34" t="s">
        <v>64</v>
      </c>
      <c r="CC10" s="34" t="s">
        <v>99</v>
      </c>
      <c r="CD10" s="34" t="s">
        <v>100</v>
      </c>
      <c r="CE10" s="43" t="s">
        <v>77</v>
      </c>
      <c r="CF10" s="37" t="s">
        <v>59</v>
      </c>
      <c r="CG10" s="34" t="s">
        <v>64</v>
      </c>
      <c r="CH10" s="34" t="s">
        <v>99</v>
      </c>
      <c r="CI10" s="34" t="s">
        <v>100</v>
      </c>
      <c r="CJ10" s="101" t="s">
        <v>66</v>
      </c>
      <c r="CK10" s="36" t="s">
        <v>34</v>
      </c>
      <c r="CL10" s="101" t="s">
        <v>66</v>
      </c>
      <c r="CM10" s="36" t="s">
        <v>34</v>
      </c>
      <c r="CN10" s="37" t="s">
        <v>59</v>
      </c>
      <c r="CO10" s="34" t="s">
        <v>64</v>
      </c>
      <c r="CP10" s="101" t="s">
        <v>66</v>
      </c>
      <c r="CQ10" s="36" t="s">
        <v>34</v>
      </c>
      <c r="CR10" s="101" t="s">
        <v>66</v>
      </c>
      <c r="CS10" s="36" t="s">
        <v>34</v>
      </c>
      <c r="CT10" s="37" t="s">
        <v>59</v>
      </c>
      <c r="CU10" s="34" t="s">
        <v>64</v>
      </c>
      <c r="CW10" s="267" t="s">
        <v>48</v>
      </c>
      <c r="CX10" s="267" t="s">
        <v>71</v>
      </c>
    </row>
    <row r="11" spans="1:102" s="14" customFormat="1" x14ac:dyDescent="0.3">
      <c r="A11" s="44" t="s">
        <v>69</v>
      </c>
      <c r="B11" s="44"/>
      <c r="C11" s="44"/>
      <c r="D11" s="44"/>
      <c r="E11" s="44"/>
      <c r="F11" s="147">
        <v>1959</v>
      </c>
      <c r="I11" s="234"/>
      <c r="J11" s="234"/>
      <c r="K11" s="234"/>
      <c r="L11" s="234"/>
      <c r="M11" s="234"/>
      <c r="N11" s="234"/>
      <c r="O11" s="258"/>
      <c r="P11" s="258"/>
      <c r="Q11" s="258"/>
      <c r="R11" s="258"/>
      <c r="S11" s="258"/>
      <c r="T11" s="258"/>
      <c r="U11" s="258"/>
      <c r="V11" s="258"/>
      <c r="W11" s="258"/>
      <c r="X11" s="348"/>
      <c r="Y11" s="348"/>
      <c r="Z11" s="348"/>
      <c r="AA11" s="348"/>
      <c r="AB11" s="348"/>
      <c r="AC11" s="348"/>
      <c r="AD11" s="20"/>
      <c r="AE11" s="20"/>
      <c r="AF11" s="67"/>
      <c r="AG11" s="67"/>
      <c r="AH11" s="67"/>
      <c r="AI11" s="67"/>
      <c r="AJ11" s="21"/>
      <c r="AK11" s="21"/>
      <c r="AL11" s="67"/>
      <c r="AM11" s="67"/>
      <c r="AN11" s="67"/>
      <c r="AO11" s="67"/>
      <c r="AP11" s="116"/>
      <c r="AQ11" s="68"/>
      <c r="AR11" s="21"/>
      <c r="AS11" s="68"/>
      <c r="AT11" s="67"/>
      <c r="AU11" s="21"/>
      <c r="AV11" s="21"/>
      <c r="AW11" s="68"/>
      <c r="AX11" s="67"/>
      <c r="AY11" s="67"/>
      <c r="AZ11" s="67"/>
      <c r="BA11" s="67"/>
      <c r="BB11" s="67"/>
      <c r="BC11" s="116"/>
      <c r="BD11" s="70"/>
      <c r="BE11" s="24"/>
      <c r="BF11" s="22"/>
      <c r="BG11" s="69"/>
      <c r="BH11" s="224"/>
      <c r="BI11" s="21"/>
      <c r="BJ11" s="224"/>
      <c r="BK11" s="21"/>
      <c r="BL11" s="68"/>
      <c r="BM11" s="67"/>
      <c r="BN11" s="67"/>
      <c r="BO11" s="67"/>
      <c r="BP11" s="120"/>
      <c r="BQ11" s="21"/>
      <c r="BR11" s="68"/>
      <c r="BS11" s="67"/>
      <c r="BT11" s="67"/>
      <c r="BU11" s="67"/>
      <c r="BV11" s="224"/>
      <c r="BW11" s="21"/>
      <c r="BX11" s="224"/>
      <c r="BY11" s="278"/>
      <c r="BZ11" s="21"/>
      <c r="CA11" s="68"/>
      <c r="CB11" s="67"/>
      <c r="CC11" s="67"/>
      <c r="CD11" s="67"/>
      <c r="CE11" s="120"/>
      <c r="CF11" s="68"/>
      <c r="CG11" s="67"/>
      <c r="CH11" s="67"/>
      <c r="CI11" s="67"/>
      <c r="CJ11" s="215"/>
      <c r="CK11" s="21"/>
      <c r="CL11" s="215"/>
      <c r="CM11" s="21"/>
      <c r="CN11" s="68"/>
      <c r="CO11" s="67"/>
      <c r="CP11" s="215"/>
      <c r="CQ11" s="21"/>
      <c r="CR11" s="215"/>
      <c r="CS11" s="21"/>
      <c r="CT11" s="68"/>
      <c r="CU11" s="67"/>
      <c r="CW11" s="215">
        <f>BX11+Wrangell!BQ11</f>
        <v>0</v>
      </c>
      <c r="CX11" s="215">
        <f>AP11+Wrangell!AI11</f>
        <v>0</v>
      </c>
    </row>
    <row r="12" spans="1:102" s="14" customFormat="1" x14ac:dyDescent="0.3">
      <c r="A12" s="44" t="s">
        <v>69</v>
      </c>
      <c r="B12" s="44"/>
      <c r="C12" s="44"/>
      <c r="D12" s="44"/>
      <c r="E12" s="44"/>
      <c r="F12" s="147">
        <v>1960</v>
      </c>
      <c r="I12" s="234"/>
      <c r="J12" s="234"/>
      <c r="K12" s="234"/>
      <c r="L12" s="234"/>
      <c r="M12" s="234"/>
      <c r="N12" s="234"/>
      <c r="O12" s="258"/>
      <c r="P12" s="258"/>
      <c r="Q12" s="258"/>
      <c r="R12" s="258"/>
      <c r="S12" s="258"/>
      <c r="T12" s="258"/>
      <c r="U12" s="258"/>
      <c r="V12" s="258"/>
      <c r="W12" s="258"/>
      <c r="X12" s="348"/>
      <c r="Y12" s="348"/>
      <c r="Z12" s="348"/>
      <c r="AA12" s="348"/>
      <c r="AB12" s="348"/>
      <c r="AC12" s="348"/>
      <c r="AD12" s="20"/>
      <c r="AE12" s="20"/>
      <c r="AF12" s="67"/>
      <c r="AG12" s="67"/>
      <c r="AH12" s="67"/>
      <c r="AI12" s="67"/>
      <c r="AJ12" s="21"/>
      <c r="AK12" s="21"/>
      <c r="AL12" s="67"/>
      <c r="AM12" s="67"/>
      <c r="AN12" s="67"/>
      <c r="AO12" s="67"/>
      <c r="AP12" s="116"/>
      <c r="AQ12" s="68"/>
      <c r="AR12" s="21"/>
      <c r="AS12" s="68"/>
      <c r="AT12" s="67"/>
      <c r="AU12" s="21"/>
      <c r="AV12" s="21"/>
      <c r="AW12" s="68"/>
      <c r="AX12" s="67"/>
      <c r="AY12" s="67"/>
      <c r="AZ12" s="67"/>
      <c r="BA12" s="67"/>
      <c r="BB12" s="67"/>
      <c r="BC12" s="116"/>
      <c r="BD12" s="70"/>
      <c r="BE12" s="24"/>
      <c r="BF12" s="22"/>
      <c r="BG12" s="69"/>
      <c r="BH12" s="224"/>
      <c r="BI12" s="21"/>
      <c r="BJ12" s="224"/>
      <c r="BK12" s="21"/>
      <c r="BL12" s="68"/>
      <c r="BM12" s="67"/>
      <c r="BN12" s="67"/>
      <c r="BO12" s="67"/>
      <c r="BP12" s="120"/>
      <c r="BQ12" s="21"/>
      <c r="BR12" s="68"/>
      <c r="BS12" s="67"/>
      <c r="BT12" s="67"/>
      <c r="BU12" s="67"/>
      <c r="BV12" s="224"/>
      <c r="BW12" s="21"/>
      <c r="BX12" s="224"/>
      <c r="BY12" s="278"/>
      <c r="BZ12" s="21"/>
      <c r="CA12" s="68"/>
      <c r="CB12" s="67"/>
      <c r="CC12" s="67"/>
      <c r="CD12" s="67"/>
      <c r="CE12" s="120"/>
      <c r="CF12" s="68"/>
      <c r="CG12" s="67"/>
      <c r="CH12" s="67"/>
      <c r="CI12" s="67"/>
      <c r="CJ12" s="215"/>
      <c r="CK12" s="21"/>
      <c r="CL12" s="215"/>
      <c r="CM12" s="21"/>
      <c r="CN12" s="68"/>
      <c r="CO12" s="67"/>
      <c r="CP12" s="215"/>
      <c r="CQ12" s="21"/>
      <c r="CR12" s="215"/>
      <c r="CS12" s="21"/>
      <c r="CT12" s="68"/>
      <c r="CU12" s="67"/>
      <c r="CW12" s="215">
        <f>BX12+Wrangell!BQ12</f>
        <v>0</v>
      </c>
      <c r="CX12" s="215">
        <f>AP12+Wrangell!AI12</f>
        <v>0</v>
      </c>
    </row>
    <row r="13" spans="1:102" s="14" customFormat="1" x14ac:dyDescent="0.3">
      <c r="A13" s="44" t="s">
        <v>69</v>
      </c>
      <c r="B13" s="44"/>
      <c r="C13" s="44"/>
      <c r="D13" s="44"/>
      <c r="E13" s="44"/>
      <c r="F13" s="147">
        <v>1961</v>
      </c>
      <c r="I13" s="234"/>
      <c r="J13" s="234"/>
      <c r="K13" s="234"/>
      <c r="L13" s="234"/>
      <c r="M13" s="234"/>
      <c r="N13" s="234"/>
      <c r="O13" s="258"/>
      <c r="P13" s="258"/>
      <c r="Q13" s="258"/>
      <c r="R13" s="258"/>
      <c r="S13" s="258"/>
      <c r="T13" s="258"/>
      <c r="U13" s="258"/>
      <c r="V13" s="258"/>
      <c r="W13" s="258"/>
      <c r="X13" s="348"/>
      <c r="Y13" s="348"/>
      <c r="Z13" s="348"/>
      <c r="AA13" s="348"/>
      <c r="AB13" s="348"/>
      <c r="AC13" s="348"/>
      <c r="AD13" s="20"/>
      <c r="AE13" s="20"/>
      <c r="AF13" s="67"/>
      <c r="AG13" s="67"/>
      <c r="AH13" s="67"/>
      <c r="AI13" s="67"/>
      <c r="AJ13" s="21"/>
      <c r="AK13" s="21"/>
      <c r="AL13" s="67"/>
      <c r="AM13" s="67"/>
      <c r="AN13" s="67"/>
      <c r="AO13" s="67"/>
      <c r="AP13" s="116"/>
      <c r="AQ13" s="68"/>
      <c r="AR13" s="21"/>
      <c r="AS13" s="68"/>
      <c r="AT13" s="67"/>
      <c r="AU13" s="21"/>
      <c r="AV13" s="21"/>
      <c r="AW13" s="68"/>
      <c r="AX13" s="67"/>
      <c r="AY13" s="67"/>
      <c r="AZ13" s="67"/>
      <c r="BA13" s="67"/>
      <c r="BB13" s="67"/>
      <c r="BC13" s="116"/>
      <c r="BD13" s="70"/>
      <c r="BE13" s="24"/>
      <c r="BF13" s="22"/>
      <c r="BG13" s="69"/>
      <c r="BH13" s="224"/>
      <c r="BI13" s="21"/>
      <c r="BJ13" s="224"/>
      <c r="BK13" s="21"/>
      <c r="BL13" s="68"/>
      <c r="BM13" s="67"/>
      <c r="BN13" s="67"/>
      <c r="BO13" s="67"/>
      <c r="BP13" s="120"/>
      <c r="BQ13" s="21"/>
      <c r="BR13" s="68"/>
      <c r="BS13" s="67"/>
      <c r="BT13" s="67"/>
      <c r="BU13" s="67"/>
      <c r="BV13" s="224"/>
      <c r="BW13" s="21"/>
      <c r="BX13" s="224"/>
      <c r="BY13" s="278"/>
      <c r="BZ13" s="21"/>
      <c r="CA13" s="68"/>
      <c r="CB13" s="67"/>
      <c r="CC13" s="67"/>
      <c r="CD13" s="67"/>
      <c r="CE13" s="120"/>
      <c r="CF13" s="68"/>
      <c r="CG13" s="67"/>
      <c r="CH13" s="67"/>
      <c r="CI13" s="67"/>
      <c r="CJ13" s="215"/>
      <c r="CK13" s="21"/>
      <c r="CL13" s="215"/>
      <c r="CM13" s="21"/>
      <c r="CN13" s="68"/>
      <c r="CO13" s="67"/>
      <c r="CP13" s="215"/>
      <c r="CQ13" s="21"/>
      <c r="CR13" s="215"/>
      <c r="CS13" s="21"/>
      <c r="CT13" s="68"/>
      <c r="CU13" s="67"/>
      <c r="CW13" s="215">
        <f>BX13+Wrangell!BQ13</f>
        <v>0</v>
      </c>
      <c r="CX13" s="215">
        <f>AP13+Wrangell!AI13</f>
        <v>0</v>
      </c>
    </row>
    <row r="14" spans="1:102" s="14" customFormat="1" x14ac:dyDescent="0.3">
      <c r="A14" s="44" t="s">
        <v>69</v>
      </c>
      <c r="B14" s="44"/>
      <c r="C14" s="44"/>
      <c r="D14" s="44"/>
      <c r="E14" s="44"/>
      <c r="F14" s="147">
        <v>1962</v>
      </c>
      <c r="I14" s="234"/>
      <c r="J14" s="234"/>
      <c r="K14" s="234"/>
      <c r="L14" s="234"/>
      <c r="M14" s="234"/>
      <c r="N14" s="234"/>
      <c r="O14" s="258"/>
      <c r="P14" s="258"/>
      <c r="Q14" s="258"/>
      <c r="R14" s="258"/>
      <c r="S14" s="258"/>
      <c r="T14" s="258"/>
      <c r="U14" s="258"/>
      <c r="V14" s="258"/>
      <c r="W14" s="258"/>
      <c r="X14" s="348"/>
      <c r="Y14" s="348"/>
      <c r="Z14" s="348"/>
      <c r="AA14" s="348"/>
      <c r="AB14" s="348"/>
      <c r="AC14" s="348"/>
      <c r="AD14" s="20"/>
      <c r="AE14" s="20"/>
      <c r="AF14" s="67"/>
      <c r="AG14" s="67"/>
      <c r="AH14" s="67"/>
      <c r="AI14" s="67"/>
      <c r="AJ14" s="21"/>
      <c r="AK14" s="21"/>
      <c r="AL14" s="67"/>
      <c r="AM14" s="67"/>
      <c r="AN14" s="67"/>
      <c r="AO14" s="67"/>
      <c r="AP14" s="116"/>
      <c r="AQ14" s="68"/>
      <c r="AR14" s="21"/>
      <c r="AS14" s="68"/>
      <c r="AT14" s="67"/>
      <c r="AU14" s="21"/>
      <c r="AV14" s="21"/>
      <c r="AW14" s="68"/>
      <c r="AX14" s="67"/>
      <c r="AY14" s="67"/>
      <c r="AZ14" s="67"/>
      <c r="BA14" s="67"/>
      <c r="BB14" s="67"/>
      <c r="BC14" s="116"/>
      <c r="BD14" s="70"/>
      <c r="BE14" s="24"/>
      <c r="BF14" s="22"/>
      <c r="BG14" s="69"/>
      <c r="BH14" s="224"/>
      <c r="BI14" s="21"/>
      <c r="BJ14" s="224"/>
      <c r="BK14" s="21"/>
      <c r="BL14" s="68"/>
      <c r="BM14" s="67"/>
      <c r="BN14" s="67"/>
      <c r="BO14" s="67"/>
      <c r="BP14" s="120"/>
      <c r="BQ14" s="21"/>
      <c r="BR14" s="68"/>
      <c r="BS14" s="67"/>
      <c r="BT14" s="67"/>
      <c r="BU14" s="67"/>
      <c r="BV14" s="224"/>
      <c r="BW14" s="21"/>
      <c r="BX14" s="224"/>
      <c r="BY14" s="278"/>
      <c r="BZ14" s="21"/>
      <c r="CA14" s="68"/>
      <c r="CB14" s="67"/>
      <c r="CC14" s="67"/>
      <c r="CD14" s="67"/>
      <c r="CE14" s="120"/>
      <c r="CF14" s="68"/>
      <c r="CG14" s="67"/>
      <c r="CH14" s="67"/>
      <c r="CI14" s="67"/>
      <c r="CJ14" s="215"/>
      <c r="CK14" s="21"/>
      <c r="CL14" s="215"/>
      <c r="CM14" s="21"/>
      <c r="CN14" s="68"/>
      <c r="CO14" s="67"/>
      <c r="CP14" s="215"/>
      <c r="CQ14" s="21"/>
      <c r="CR14" s="215"/>
      <c r="CS14" s="21"/>
      <c r="CT14" s="68"/>
      <c r="CU14" s="67"/>
      <c r="CW14" s="215">
        <f>BX14+Wrangell!BQ14</f>
        <v>0</v>
      </c>
      <c r="CX14" s="215">
        <f>AP14+Wrangell!AI14</f>
        <v>0</v>
      </c>
    </row>
    <row r="15" spans="1:102" s="14" customFormat="1" x14ac:dyDescent="0.3">
      <c r="A15" s="44" t="s">
        <v>69</v>
      </c>
      <c r="B15" s="44"/>
      <c r="C15" s="44"/>
      <c r="D15" s="44"/>
      <c r="E15" s="44"/>
      <c r="F15" s="147">
        <v>1963</v>
      </c>
      <c r="I15" s="234"/>
      <c r="J15" s="234"/>
      <c r="K15" s="234"/>
      <c r="L15" s="234"/>
      <c r="M15" s="234"/>
      <c r="N15" s="234"/>
      <c r="O15" s="258"/>
      <c r="P15" s="258"/>
      <c r="Q15" s="258"/>
      <c r="R15" s="258"/>
      <c r="S15" s="258"/>
      <c r="T15" s="258"/>
      <c r="U15" s="258"/>
      <c r="V15" s="258"/>
      <c r="W15" s="258"/>
      <c r="X15" s="348"/>
      <c r="Y15" s="348"/>
      <c r="Z15" s="348"/>
      <c r="AA15" s="348"/>
      <c r="AB15" s="348"/>
      <c r="AC15" s="348"/>
      <c r="AD15" s="20"/>
      <c r="AE15" s="20"/>
      <c r="AF15" s="67"/>
      <c r="AG15" s="67"/>
      <c r="AH15" s="67"/>
      <c r="AI15" s="67"/>
      <c r="AJ15" s="21"/>
      <c r="AK15" s="21"/>
      <c r="AL15" s="67"/>
      <c r="AM15" s="67"/>
      <c r="AN15" s="67"/>
      <c r="AO15" s="67"/>
      <c r="AP15" s="116"/>
      <c r="AQ15" s="68"/>
      <c r="AR15" s="21"/>
      <c r="AS15" s="68"/>
      <c r="AT15" s="67"/>
      <c r="AU15" s="21"/>
      <c r="AV15" s="21"/>
      <c r="AW15" s="68"/>
      <c r="AX15" s="67"/>
      <c r="AY15" s="67"/>
      <c r="AZ15" s="67"/>
      <c r="BA15" s="67"/>
      <c r="BB15" s="67"/>
      <c r="BC15" s="116"/>
      <c r="BD15" s="70"/>
      <c r="BE15" s="24"/>
      <c r="BF15" s="22"/>
      <c r="BG15" s="69"/>
      <c r="BH15" s="224"/>
      <c r="BI15" s="21"/>
      <c r="BJ15" s="224"/>
      <c r="BK15" s="21"/>
      <c r="BL15" s="68"/>
      <c r="BM15" s="67"/>
      <c r="BN15" s="67"/>
      <c r="BO15" s="67"/>
      <c r="BP15" s="120"/>
      <c r="BQ15" s="21"/>
      <c r="BR15" s="68"/>
      <c r="BS15" s="67"/>
      <c r="BT15" s="67"/>
      <c r="BU15" s="67"/>
      <c r="BV15" s="224"/>
      <c r="BW15" s="21"/>
      <c r="BX15" s="224"/>
      <c r="BY15" s="278"/>
      <c r="BZ15" s="21"/>
      <c r="CA15" s="68"/>
      <c r="CB15" s="67"/>
      <c r="CC15" s="67"/>
      <c r="CD15" s="67"/>
      <c r="CE15" s="120"/>
      <c r="CF15" s="68"/>
      <c r="CG15" s="67"/>
      <c r="CH15" s="67"/>
      <c r="CI15" s="67"/>
      <c r="CJ15" s="215"/>
      <c r="CK15" s="21"/>
      <c r="CL15" s="215"/>
      <c r="CM15" s="21"/>
      <c r="CN15" s="68"/>
      <c r="CO15" s="67"/>
      <c r="CP15" s="215"/>
      <c r="CQ15" s="21"/>
      <c r="CR15" s="215"/>
      <c r="CS15" s="21"/>
      <c r="CT15" s="68"/>
      <c r="CU15" s="67"/>
      <c r="CW15" s="215">
        <f>BX15+Wrangell!BQ15</f>
        <v>0</v>
      </c>
      <c r="CX15" s="215">
        <f>AP15+Wrangell!AI15</f>
        <v>0</v>
      </c>
    </row>
    <row r="16" spans="1:102" s="14" customFormat="1" x14ac:dyDescent="0.3">
      <c r="A16" s="44" t="s">
        <v>69</v>
      </c>
      <c r="B16" s="44"/>
      <c r="C16" s="44"/>
      <c r="D16" s="44"/>
      <c r="E16" s="44"/>
      <c r="F16" s="147">
        <v>1964</v>
      </c>
      <c r="I16" s="234"/>
      <c r="J16" s="234"/>
      <c r="K16" s="234"/>
      <c r="L16" s="234"/>
      <c r="M16" s="234"/>
      <c r="N16" s="234"/>
      <c r="O16" s="258"/>
      <c r="P16" s="258"/>
      <c r="Q16" s="258"/>
      <c r="R16" s="258"/>
      <c r="S16" s="258"/>
      <c r="T16" s="258"/>
      <c r="U16" s="258"/>
      <c r="V16" s="258"/>
      <c r="W16" s="258"/>
      <c r="X16" s="348"/>
      <c r="Y16" s="348"/>
      <c r="Z16" s="348"/>
      <c r="AA16" s="348"/>
      <c r="AB16" s="348"/>
      <c r="AC16" s="348"/>
      <c r="AD16" s="20"/>
      <c r="AE16" s="20"/>
      <c r="AF16" s="67"/>
      <c r="AG16" s="67"/>
      <c r="AH16" s="67"/>
      <c r="AI16" s="67"/>
      <c r="AJ16" s="21"/>
      <c r="AK16" s="21"/>
      <c r="AL16" s="67"/>
      <c r="AM16" s="67"/>
      <c r="AN16" s="67"/>
      <c r="AO16" s="67"/>
      <c r="AP16" s="116"/>
      <c r="AQ16" s="68"/>
      <c r="AR16" s="21"/>
      <c r="AS16" s="68"/>
      <c r="AT16" s="67"/>
      <c r="AU16" s="21"/>
      <c r="AV16" s="21"/>
      <c r="AW16" s="68"/>
      <c r="AX16" s="67"/>
      <c r="AY16" s="67"/>
      <c r="AZ16" s="67"/>
      <c r="BA16" s="67"/>
      <c r="BB16" s="67"/>
      <c r="BC16" s="116"/>
      <c r="BD16" s="70"/>
      <c r="BE16" s="24"/>
      <c r="BF16" s="22"/>
      <c r="BG16" s="69"/>
      <c r="BH16" s="224"/>
      <c r="BI16" s="21"/>
      <c r="BJ16" s="224"/>
      <c r="BK16" s="21"/>
      <c r="BL16" s="68"/>
      <c r="BM16" s="67"/>
      <c r="BN16" s="67"/>
      <c r="BO16" s="67"/>
      <c r="BP16" s="120"/>
      <c r="BQ16" s="21"/>
      <c r="BR16" s="68"/>
      <c r="BS16" s="67"/>
      <c r="BT16" s="67"/>
      <c r="BU16" s="67"/>
      <c r="BV16" s="224"/>
      <c r="BW16" s="21"/>
      <c r="BX16" s="224"/>
      <c r="BY16" s="278"/>
      <c r="BZ16" s="21"/>
      <c r="CA16" s="68"/>
      <c r="CB16" s="67"/>
      <c r="CC16" s="67"/>
      <c r="CD16" s="67"/>
      <c r="CE16" s="120"/>
      <c r="CF16" s="68"/>
      <c r="CG16" s="67"/>
      <c r="CH16" s="67"/>
      <c r="CI16" s="67"/>
      <c r="CJ16" s="215"/>
      <c r="CK16" s="21"/>
      <c r="CL16" s="215"/>
      <c r="CM16" s="21"/>
      <c r="CN16" s="68"/>
      <c r="CO16" s="67"/>
      <c r="CP16" s="215"/>
      <c r="CQ16" s="21"/>
      <c r="CR16" s="215"/>
      <c r="CS16" s="21"/>
      <c r="CT16" s="68"/>
      <c r="CU16" s="67"/>
      <c r="CW16" s="215">
        <f>BX16+Wrangell!BQ16</f>
        <v>0</v>
      </c>
      <c r="CX16" s="215">
        <f>AP16+Wrangell!AI16</f>
        <v>0</v>
      </c>
    </row>
    <row r="17" spans="1:102" s="14" customFormat="1" x14ac:dyDescent="0.3">
      <c r="A17" s="44" t="s">
        <v>69</v>
      </c>
      <c r="B17" s="44"/>
      <c r="C17" s="44"/>
      <c r="D17" s="44"/>
      <c r="E17" s="44"/>
      <c r="F17" s="147">
        <v>1965</v>
      </c>
      <c r="I17" s="234"/>
      <c r="J17" s="234"/>
      <c r="K17" s="234"/>
      <c r="L17" s="234"/>
      <c r="M17" s="234"/>
      <c r="N17" s="234"/>
      <c r="O17" s="258"/>
      <c r="P17" s="258"/>
      <c r="Q17" s="258"/>
      <c r="R17" s="258"/>
      <c r="S17" s="258"/>
      <c r="T17" s="258"/>
      <c r="U17" s="258"/>
      <c r="V17" s="258"/>
      <c r="W17" s="258"/>
      <c r="X17" s="348"/>
      <c r="Y17" s="348"/>
      <c r="Z17" s="348"/>
      <c r="AA17" s="348"/>
      <c r="AB17" s="348"/>
      <c r="AC17" s="348"/>
      <c r="AD17" s="20"/>
      <c r="AE17" s="20"/>
      <c r="AF17" s="67"/>
      <c r="AG17" s="67"/>
      <c r="AH17" s="67"/>
      <c r="AI17" s="67"/>
      <c r="AJ17" s="21"/>
      <c r="AK17" s="21"/>
      <c r="AL17" s="67"/>
      <c r="AM17" s="67"/>
      <c r="AN17" s="67"/>
      <c r="AO17" s="67"/>
      <c r="AP17" s="116"/>
      <c r="AQ17" s="68"/>
      <c r="AR17" s="21"/>
      <c r="AS17" s="68"/>
      <c r="AT17" s="67"/>
      <c r="AU17" s="21"/>
      <c r="AV17" s="21"/>
      <c r="AW17" s="68"/>
      <c r="AX17" s="67"/>
      <c r="AY17" s="67"/>
      <c r="AZ17" s="67"/>
      <c r="BA17" s="67"/>
      <c r="BB17" s="67"/>
      <c r="BC17" s="116"/>
      <c r="BD17" s="70"/>
      <c r="BE17" s="24"/>
      <c r="BF17" s="22"/>
      <c r="BG17" s="69"/>
      <c r="BH17" s="224"/>
      <c r="BI17" s="21"/>
      <c r="BJ17" s="224"/>
      <c r="BK17" s="21"/>
      <c r="BL17" s="68"/>
      <c r="BM17" s="67"/>
      <c r="BN17" s="67"/>
      <c r="BO17" s="67"/>
      <c r="BP17" s="120"/>
      <c r="BQ17" s="21"/>
      <c r="BR17" s="68"/>
      <c r="BS17" s="67"/>
      <c r="BT17" s="67"/>
      <c r="BU17" s="67"/>
      <c r="BV17" s="224"/>
      <c r="BW17" s="21"/>
      <c r="BX17" s="224"/>
      <c r="BY17" s="278"/>
      <c r="BZ17" s="21"/>
      <c r="CA17" s="68"/>
      <c r="CB17" s="67"/>
      <c r="CC17" s="67"/>
      <c r="CD17" s="67"/>
      <c r="CE17" s="120"/>
      <c r="CF17" s="68"/>
      <c r="CG17" s="67"/>
      <c r="CH17" s="67"/>
      <c r="CI17" s="67"/>
      <c r="CJ17" s="215"/>
      <c r="CK17" s="21"/>
      <c r="CL17" s="215"/>
      <c r="CM17" s="21"/>
      <c r="CN17" s="68"/>
      <c r="CO17" s="67"/>
      <c r="CP17" s="215"/>
      <c r="CQ17" s="21"/>
      <c r="CR17" s="215"/>
      <c r="CS17" s="21"/>
      <c r="CT17" s="68"/>
      <c r="CU17" s="67"/>
      <c r="CW17" s="215">
        <f>BX17+Wrangell!BQ17</f>
        <v>0</v>
      </c>
      <c r="CX17" s="215">
        <f>AP17+Wrangell!AI17</f>
        <v>0</v>
      </c>
    </row>
    <row r="18" spans="1:102" s="51" customFormat="1" ht="13.8" x14ac:dyDescent="0.3">
      <c r="A18" s="163" t="s">
        <v>784</v>
      </c>
      <c r="B18" s="164"/>
      <c r="C18" s="164"/>
      <c r="D18" s="165"/>
      <c r="E18" s="166"/>
      <c r="F18" s="205">
        <v>1966</v>
      </c>
      <c r="I18" s="377"/>
      <c r="J18" s="377"/>
      <c r="K18" s="377"/>
      <c r="L18" s="377"/>
      <c r="M18" s="377"/>
      <c r="N18" s="377"/>
      <c r="O18" s="377"/>
      <c r="P18" s="377"/>
      <c r="Q18" s="377"/>
      <c r="R18" s="377"/>
      <c r="S18" s="377"/>
      <c r="T18" s="377"/>
      <c r="U18" s="377"/>
      <c r="V18" s="377"/>
      <c r="W18" s="377"/>
      <c r="X18" s="377"/>
      <c r="Y18" s="377"/>
      <c r="Z18" s="377"/>
      <c r="AA18" s="377"/>
      <c r="AB18" s="377"/>
      <c r="AC18" s="377"/>
      <c r="AD18" s="52"/>
      <c r="AE18" s="52"/>
      <c r="AF18" s="378"/>
      <c r="AG18" s="378"/>
      <c r="AH18" s="378"/>
      <c r="AI18" s="378"/>
      <c r="AJ18" s="53"/>
      <c r="AK18" s="53"/>
      <c r="AL18" s="378"/>
      <c r="AM18" s="378"/>
      <c r="AN18" s="378"/>
      <c r="AO18" s="378"/>
      <c r="AP18" s="286"/>
      <c r="AQ18" s="379"/>
      <c r="AR18" s="53"/>
      <c r="AS18" s="379"/>
      <c r="AT18" s="378"/>
      <c r="AU18" s="53"/>
      <c r="AV18" s="53"/>
      <c r="AW18" s="379"/>
      <c r="AX18" s="378"/>
      <c r="AY18" s="378"/>
      <c r="AZ18" s="378"/>
      <c r="BA18" s="378"/>
      <c r="BB18" s="378"/>
      <c r="BC18" s="286"/>
      <c r="BD18" s="288"/>
      <c r="BE18" s="54"/>
      <c r="BF18" s="55"/>
      <c r="BG18" s="380"/>
      <c r="BH18" s="381"/>
      <c r="BI18" s="53"/>
      <c r="BJ18" s="381"/>
      <c r="BK18" s="53"/>
      <c r="BL18" s="379"/>
      <c r="BM18" s="378"/>
      <c r="BN18" s="378"/>
      <c r="BO18" s="378"/>
      <c r="BP18" s="291"/>
      <c r="BQ18" s="53"/>
      <c r="BR18" s="379"/>
      <c r="BS18" s="378"/>
      <c r="BT18" s="378"/>
      <c r="BU18" s="378"/>
      <c r="BV18" s="381"/>
      <c r="BW18" s="53"/>
      <c r="BX18" s="381"/>
      <c r="BY18" s="382"/>
      <c r="BZ18" s="53"/>
      <c r="CA18" s="379"/>
      <c r="CB18" s="378"/>
      <c r="CC18" s="378"/>
      <c r="CD18" s="378"/>
      <c r="CE18" s="291"/>
      <c r="CF18" s="379"/>
      <c r="CG18" s="378"/>
      <c r="CH18" s="378"/>
      <c r="CI18" s="378"/>
      <c r="CJ18" s="341"/>
      <c r="CK18" s="53"/>
      <c r="CL18" s="341"/>
      <c r="CM18" s="53"/>
      <c r="CN18" s="379"/>
      <c r="CO18" s="378"/>
      <c r="CP18" s="341"/>
      <c r="CQ18" s="53"/>
      <c r="CR18" s="341"/>
      <c r="CS18" s="53"/>
      <c r="CT18" s="379"/>
      <c r="CU18" s="378"/>
      <c r="CW18" s="341">
        <f>BX18+Wrangell!BQ18</f>
        <v>0</v>
      </c>
      <c r="CX18" s="341">
        <f>AP18+Wrangell!AI18</f>
        <v>0</v>
      </c>
    </row>
    <row r="19" spans="1:102" s="14" customFormat="1" x14ac:dyDescent="0.3">
      <c r="A19" s="146" t="s">
        <v>247</v>
      </c>
      <c r="B19" s="139" t="s">
        <v>258</v>
      </c>
      <c r="C19" s="139" t="s">
        <v>255</v>
      </c>
      <c r="D19" s="15"/>
      <c r="E19" s="350" t="s">
        <v>786</v>
      </c>
      <c r="F19" s="147">
        <v>1967</v>
      </c>
      <c r="G19" s="148">
        <v>24565</v>
      </c>
      <c r="H19" s="148">
        <v>24641</v>
      </c>
      <c r="I19" s="81">
        <v>77</v>
      </c>
      <c r="J19" s="234"/>
      <c r="K19" s="234"/>
      <c r="L19" s="234"/>
      <c r="M19" s="234"/>
      <c r="N19" s="234"/>
      <c r="O19" s="265">
        <v>82</v>
      </c>
      <c r="P19" s="258"/>
      <c r="Q19" s="258"/>
      <c r="R19" s="258"/>
      <c r="S19" s="258"/>
      <c r="T19" s="258"/>
      <c r="U19" s="258"/>
      <c r="V19" s="258"/>
      <c r="W19" s="258"/>
      <c r="X19" s="349">
        <v>100</v>
      </c>
      <c r="Y19" s="349">
        <v>157</v>
      </c>
      <c r="Z19" s="349">
        <v>670.5</v>
      </c>
      <c r="AA19" s="348"/>
      <c r="AB19" s="349">
        <v>25</v>
      </c>
      <c r="AC19" s="349">
        <v>0</v>
      </c>
      <c r="AD19" s="371">
        <v>417</v>
      </c>
      <c r="AE19" s="18" t="s">
        <v>69</v>
      </c>
      <c r="AF19" s="18" t="s">
        <v>69</v>
      </c>
      <c r="AG19" s="18" t="s">
        <v>69</v>
      </c>
      <c r="AH19" s="67"/>
      <c r="AI19" s="67"/>
      <c r="AJ19" s="18" t="s">
        <v>69</v>
      </c>
      <c r="AK19" s="18" t="s">
        <v>69</v>
      </c>
      <c r="AL19" s="18" t="s">
        <v>69</v>
      </c>
      <c r="AM19" s="18" t="s">
        <v>69</v>
      </c>
      <c r="AN19" s="18" t="s">
        <v>69</v>
      </c>
      <c r="AO19" s="67"/>
      <c r="AP19" s="304">
        <f>AQ19</f>
        <v>2638</v>
      </c>
      <c r="AQ19" s="351">
        <v>2638</v>
      </c>
      <c r="AR19" s="28" t="s">
        <v>69</v>
      </c>
      <c r="AS19" s="28" t="s">
        <v>69</v>
      </c>
      <c r="AT19" s="28" t="s">
        <v>69</v>
      </c>
      <c r="AU19" s="28" t="s">
        <v>69</v>
      </c>
      <c r="AV19" s="28" t="s">
        <v>69</v>
      </c>
      <c r="AW19" s="28" t="s">
        <v>69</v>
      </c>
      <c r="AX19" s="28" t="s">
        <v>69</v>
      </c>
      <c r="AY19" s="28" t="s">
        <v>69</v>
      </c>
      <c r="AZ19" s="28" t="s">
        <v>69</v>
      </c>
      <c r="BA19" s="28" t="s">
        <v>69</v>
      </c>
      <c r="BB19" s="28" t="s">
        <v>69</v>
      </c>
      <c r="BC19" s="352">
        <f>BD19</f>
        <v>646</v>
      </c>
      <c r="BD19" s="352">
        <v>646</v>
      </c>
      <c r="BE19" s="10">
        <f>AQ19/BD19</f>
        <v>4.0835913312693499</v>
      </c>
      <c r="BF19" s="22"/>
      <c r="BG19" s="69"/>
      <c r="BH19" s="142" t="s">
        <v>69</v>
      </c>
      <c r="BI19" s="153" t="s">
        <v>69</v>
      </c>
      <c r="BJ19" s="305">
        <v>109</v>
      </c>
      <c r="BK19" s="27" t="s">
        <v>69</v>
      </c>
      <c r="BL19" s="27" t="s">
        <v>69</v>
      </c>
      <c r="BM19" s="27" t="s">
        <v>69</v>
      </c>
      <c r="BN19" s="27" t="s">
        <v>69</v>
      </c>
      <c r="BO19" s="27" t="s">
        <v>69</v>
      </c>
      <c r="BP19" s="153" t="s">
        <v>69</v>
      </c>
      <c r="BQ19" s="63" t="s">
        <v>69</v>
      </c>
      <c r="BR19" s="63" t="s">
        <v>69</v>
      </c>
      <c r="BS19" s="63" t="s">
        <v>69</v>
      </c>
      <c r="BT19" s="67"/>
      <c r="BU19" s="67"/>
      <c r="BV19" s="142" t="s">
        <v>69</v>
      </c>
      <c r="BW19" s="153" t="s">
        <v>69</v>
      </c>
      <c r="BX19" s="21">
        <v>0</v>
      </c>
      <c r="BY19" s="153" t="s">
        <v>69</v>
      </c>
      <c r="BZ19" s="153" t="s">
        <v>69</v>
      </c>
      <c r="CA19" s="153" t="s">
        <v>69</v>
      </c>
      <c r="CB19" s="153" t="s">
        <v>69</v>
      </c>
      <c r="CC19" s="153" t="s">
        <v>69</v>
      </c>
      <c r="CD19" s="153" t="s">
        <v>69</v>
      </c>
      <c r="CE19" s="28" t="s">
        <v>69</v>
      </c>
      <c r="CF19" s="14" t="s">
        <v>69</v>
      </c>
      <c r="CG19" s="14" t="s">
        <v>69</v>
      </c>
      <c r="CH19" s="139"/>
      <c r="CI19" s="139"/>
      <c r="CJ19" s="14" t="s">
        <v>69</v>
      </c>
      <c r="CK19" s="14" t="s">
        <v>69</v>
      </c>
      <c r="CM19" s="14" t="s">
        <v>69</v>
      </c>
      <c r="CN19" s="14" t="s">
        <v>69</v>
      </c>
      <c r="CO19" s="14" t="s">
        <v>69</v>
      </c>
      <c r="CP19" s="14" t="s">
        <v>69</v>
      </c>
      <c r="CQ19" s="14" t="s">
        <v>69</v>
      </c>
      <c r="CS19" s="14" t="s">
        <v>69</v>
      </c>
      <c r="CT19" s="14" t="s">
        <v>69</v>
      </c>
      <c r="CU19" s="14" t="s">
        <v>69</v>
      </c>
      <c r="CW19" s="215">
        <f>BX19+Wrangell!BQ19</f>
        <v>0</v>
      </c>
      <c r="CX19" s="215">
        <f>AP19+Wrangell!AI19</f>
        <v>2638</v>
      </c>
    </row>
    <row r="20" spans="1:102" s="14" customFormat="1" x14ac:dyDescent="0.3">
      <c r="A20" s="146" t="s">
        <v>763</v>
      </c>
      <c r="B20" s="139" t="s">
        <v>249</v>
      </c>
      <c r="C20" s="139" t="s">
        <v>255</v>
      </c>
      <c r="D20" t="s">
        <v>744</v>
      </c>
      <c r="E20" s="350" t="s">
        <v>773</v>
      </c>
      <c r="F20" s="147">
        <v>1968</v>
      </c>
      <c r="G20" s="148">
        <v>24929</v>
      </c>
      <c r="H20" s="148">
        <v>25012</v>
      </c>
      <c r="I20" s="81">
        <v>84</v>
      </c>
      <c r="J20" s="234"/>
      <c r="K20" s="234"/>
      <c r="L20" s="234"/>
      <c r="M20" s="234"/>
      <c r="N20" s="302">
        <f>O20/X20</f>
        <v>0.6460674157303371</v>
      </c>
      <c r="O20" s="265">
        <v>115</v>
      </c>
      <c r="P20" s="265">
        <v>263</v>
      </c>
      <c r="Q20" s="265">
        <v>1109</v>
      </c>
      <c r="R20" s="265" t="s">
        <v>69</v>
      </c>
      <c r="S20" s="265" t="s">
        <v>69</v>
      </c>
      <c r="T20" s="265">
        <f>AB20*N20</f>
        <v>21.320224719101123</v>
      </c>
      <c r="U20" s="265" t="s">
        <v>69</v>
      </c>
      <c r="V20" s="265">
        <v>0</v>
      </c>
      <c r="W20" s="265">
        <v>0</v>
      </c>
      <c r="X20" s="349">
        <v>178</v>
      </c>
      <c r="Y20" s="349">
        <v>333</v>
      </c>
      <c r="Z20" s="349">
        <v>1417</v>
      </c>
      <c r="AA20" s="349"/>
      <c r="AB20" s="349">
        <v>33</v>
      </c>
      <c r="AC20" s="349">
        <v>0</v>
      </c>
      <c r="AD20" s="371">
        <v>747</v>
      </c>
      <c r="AE20" s="18" t="s">
        <v>69</v>
      </c>
      <c r="AF20" s="18" t="s">
        <v>69</v>
      </c>
      <c r="AG20" s="18" t="s">
        <v>69</v>
      </c>
      <c r="AH20" s="142"/>
      <c r="AI20" s="142"/>
      <c r="AJ20" s="18" t="s">
        <v>69</v>
      </c>
      <c r="AK20" s="18" t="s">
        <v>69</v>
      </c>
      <c r="AL20" s="18" t="s">
        <v>69</v>
      </c>
      <c r="AM20" s="18" t="s">
        <v>69</v>
      </c>
      <c r="AN20" s="18" t="s">
        <v>69</v>
      </c>
      <c r="AO20" s="67"/>
      <c r="AP20" s="304">
        <f>AQ20</f>
        <v>5759.9</v>
      </c>
      <c r="AQ20" s="351">
        <v>5759.9</v>
      </c>
      <c r="AR20" s="28" t="s">
        <v>69</v>
      </c>
      <c r="AS20" s="28" t="s">
        <v>69</v>
      </c>
      <c r="AT20" s="28" t="s">
        <v>69</v>
      </c>
      <c r="AU20" s="28" t="s">
        <v>69</v>
      </c>
      <c r="AV20" s="28" t="s">
        <v>69</v>
      </c>
      <c r="AW20" s="28" t="s">
        <v>69</v>
      </c>
      <c r="AX20" s="28" t="s">
        <v>69</v>
      </c>
      <c r="AY20" s="28" t="s">
        <v>69</v>
      </c>
      <c r="AZ20" s="28" t="s">
        <v>69</v>
      </c>
      <c r="BA20" s="28" t="s">
        <v>69</v>
      </c>
      <c r="BB20" s="28" t="s">
        <v>69</v>
      </c>
      <c r="BC20" s="352">
        <f>BD20</f>
        <v>1388</v>
      </c>
      <c r="BD20" s="352">
        <v>1388</v>
      </c>
      <c r="BE20" s="10">
        <f>AQ20/BD20</f>
        <v>4.1497838616714695</v>
      </c>
      <c r="BF20" s="22"/>
      <c r="BG20" s="69"/>
      <c r="BH20" s="142" t="s">
        <v>69</v>
      </c>
      <c r="BI20" s="153" t="s">
        <v>69</v>
      </c>
      <c r="BJ20" s="305">
        <v>123</v>
      </c>
      <c r="BK20" s="27" t="s">
        <v>69</v>
      </c>
      <c r="BL20" s="27" t="s">
        <v>69</v>
      </c>
      <c r="BM20" s="27" t="s">
        <v>69</v>
      </c>
      <c r="BN20" s="27" t="s">
        <v>69</v>
      </c>
      <c r="BO20" s="27" t="s">
        <v>69</v>
      </c>
      <c r="BP20" s="153" t="s">
        <v>69</v>
      </c>
      <c r="BQ20" s="63" t="s">
        <v>69</v>
      </c>
      <c r="BR20" s="63" t="s">
        <v>69</v>
      </c>
      <c r="BS20" s="63" t="s">
        <v>69</v>
      </c>
      <c r="BT20" s="67"/>
      <c r="BU20" s="67"/>
      <c r="BV20" s="142" t="s">
        <v>69</v>
      </c>
      <c r="BW20" s="153" t="s">
        <v>69</v>
      </c>
      <c r="BX20" s="21">
        <v>0</v>
      </c>
      <c r="BY20" s="153" t="s">
        <v>69</v>
      </c>
      <c r="BZ20" s="153" t="s">
        <v>69</v>
      </c>
      <c r="CA20" s="153" t="s">
        <v>69</v>
      </c>
      <c r="CB20" s="153" t="s">
        <v>69</v>
      </c>
      <c r="CC20" s="153" t="s">
        <v>69</v>
      </c>
      <c r="CD20" s="153" t="s">
        <v>69</v>
      </c>
      <c r="CE20" s="28" t="s">
        <v>69</v>
      </c>
      <c r="CF20" s="14" t="s">
        <v>69</v>
      </c>
      <c r="CG20" s="14" t="s">
        <v>69</v>
      </c>
      <c r="CH20" s="139"/>
      <c r="CI20" s="139"/>
      <c r="CJ20" s="14" t="s">
        <v>69</v>
      </c>
      <c r="CK20" s="14" t="s">
        <v>69</v>
      </c>
      <c r="CM20" s="14" t="s">
        <v>69</v>
      </c>
      <c r="CN20" s="14" t="s">
        <v>69</v>
      </c>
      <c r="CO20" s="14" t="s">
        <v>69</v>
      </c>
      <c r="CP20" s="14" t="s">
        <v>69</v>
      </c>
      <c r="CQ20" s="14" t="s">
        <v>69</v>
      </c>
      <c r="CS20" s="14" t="s">
        <v>69</v>
      </c>
      <c r="CT20" s="14" t="s">
        <v>69</v>
      </c>
      <c r="CU20" s="14" t="s">
        <v>69</v>
      </c>
      <c r="CW20" s="215">
        <f>BX20+Wrangell!BQ20</f>
        <v>0</v>
      </c>
      <c r="CX20" s="215">
        <f>AP20+Wrangell!AI20</f>
        <v>5759.9</v>
      </c>
    </row>
    <row r="21" spans="1:102" s="164" customFormat="1" ht="13.8" x14ac:dyDescent="0.3">
      <c r="A21" s="163" t="s">
        <v>745</v>
      </c>
      <c r="D21" s="165"/>
      <c r="E21" s="166"/>
      <c r="F21" s="205"/>
      <c r="H21" s="167"/>
      <c r="I21" s="168"/>
      <c r="J21" s="168"/>
      <c r="K21" s="168"/>
      <c r="L21" s="168"/>
      <c r="M21" s="168"/>
      <c r="N21" s="168"/>
      <c r="O21" s="168"/>
      <c r="P21" s="168"/>
      <c r="Q21" s="168"/>
      <c r="R21" s="168"/>
      <c r="S21" s="168"/>
      <c r="T21" s="168"/>
      <c r="U21" s="168"/>
      <c r="V21" s="168"/>
      <c r="W21" s="168"/>
      <c r="X21" s="168"/>
      <c r="Y21" s="168"/>
      <c r="Z21" s="168"/>
      <c r="AA21" s="168"/>
      <c r="AB21" s="168"/>
      <c r="AC21" s="168"/>
      <c r="AD21" s="168"/>
      <c r="AE21" s="168"/>
      <c r="AF21" s="169"/>
      <c r="AG21" s="169"/>
      <c r="AH21" s="169"/>
      <c r="AI21" s="169"/>
      <c r="AJ21" s="169"/>
      <c r="AK21" s="169"/>
      <c r="AL21" s="169"/>
      <c r="AM21" s="169"/>
      <c r="AN21" s="169"/>
      <c r="AO21" s="169"/>
      <c r="AP21" s="169"/>
      <c r="AQ21" s="169"/>
      <c r="AR21" s="169"/>
      <c r="AS21" s="169"/>
      <c r="AT21" s="169"/>
      <c r="AU21" s="169"/>
      <c r="AV21" s="169"/>
      <c r="AW21" s="169"/>
      <c r="BC21" s="170"/>
      <c r="BD21" s="171"/>
      <c r="BF21" s="169"/>
      <c r="BG21" s="169"/>
      <c r="BH21" s="169"/>
      <c r="BI21" s="172"/>
      <c r="BJ21" s="172"/>
      <c r="BK21" s="172"/>
      <c r="BL21" s="171"/>
      <c r="BM21" s="171"/>
      <c r="BN21" s="171"/>
      <c r="BO21" s="171"/>
      <c r="BP21" s="172"/>
      <c r="BQ21" s="172"/>
      <c r="BR21" s="172"/>
      <c r="BS21" s="169"/>
      <c r="BT21" s="169"/>
      <c r="BU21" s="169"/>
      <c r="BV21" s="169"/>
      <c r="BW21" s="172"/>
      <c r="BX21" s="172"/>
      <c r="BY21" s="172"/>
      <c r="BZ21" s="171"/>
      <c r="CW21" s="341"/>
      <c r="CX21" s="341"/>
    </row>
    <row r="22" spans="1:102" s="139" customFormat="1" x14ac:dyDescent="0.3">
      <c r="A22" s="146" t="s">
        <v>247</v>
      </c>
      <c r="B22" s="139" t="s">
        <v>249</v>
      </c>
      <c r="C22" s="139" t="s">
        <v>264</v>
      </c>
      <c r="D22" t="s">
        <v>744</v>
      </c>
      <c r="E22" s="350" t="s">
        <v>747</v>
      </c>
      <c r="F22" s="147">
        <v>1969</v>
      </c>
      <c r="G22" s="148">
        <v>25300</v>
      </c>
      <c r="H22" s="264">
        <v>25383</v>
      </c>
      <c r="I22" s="81">
        <v>84</v>
      </c>
      <c r="J22" s="140"/>
      <c r="K22" s="140"/>
      <c r="L22" s="140"/>
      <c r="M22" s="140"/>
      <c r="N22" s="140"/>
      <c r="O22" s="265">
        <v>97</v>
      </c>
      <c r="P22" s="265"/>
      <c r="Q22" s="265"/>
      <c r="R22" s="265"/>
      <c r="S22" s="265"/>
      <c r="T22" s="265"/>
      <c r="U22" s="265"/>
      <c r="V22" s="265"/>
      <c r="W22" s="265"/>
      <c r="X22" s="349">
        <v>172</v>
      </c>
      <c r="Y22" s="349">
        <v>300</v>
      </c>
      <c r="Z22" s="349">
        <v>1407.5</v>
      </c>
      <c r="AA22" s="349"/>
      <c r="AB22" s="349">
        <v>53</v>
      </c>
      <c r="AC22" s="349" t="s">
        <v>69</v>
      </c>
      <c r="AD22" s="349">
        <v>748</v>
      </c>
      <c r="AE22" s="18" t="s">
        <v>69</v>
      </c>
      <c r="AF22" s="18" t="s">
        <v>69</v>
      </c>
      <c r="AG22" s="18" t="s">
        <v>69</v>
      </c>
      <c r="AH22" s="142"/>
      <c r="AI22" s="142"/>
      <c r="AJ22" s="18" t="s">
        <v>69</v>
      </c>
      <c r="AK22" s="18" t="s">
        <v>69</v>
      </c>
      <c r="AL22" s="18" t="s">
        <v>69</v>
      </c>
      <c r="AM22" s="18" t="s">
        <v>69</v>
      </c>
      <c r="AN22" s="18" t="s">
        <v>69</v>
      </c>
      <c r="AO22" s="142"/>
      <c r="AP22" s="304">
        <f>AQ22</f>
        <v>5863</v>
      </c>
      <c r="AQ22" s="351">
        <v>5863</v>
      </c>
      <c r="AR22" s="28" t="s">
        <v>69</v>
      </c>
      <c r="AS22" s="28" t="s">
        <v>69</v>
      </c>
      <c r="AT22" s="28" t="s">
        <v>69</v>
      </c>
      <c r="AU22" s="28" t="s">
        <v>69</v>
      </c>
      <c r="AV22" s="28" t="s">
        <v>69</v>
      </c>
      <c r="AW22" s="28" t="s">
        <v>69</v>
      </c>
      <c r="AX22" s="28" t="s">
        <v>69</v>
      </c>
      <c r="AY22" s="28" t="s">
        <v>69</v>
      </c>
      <c r="AZ22" s="28" t="s">
        <v>69</v>
      </c>
      <c r="BA22" s="28" t="s">
        <v>69</v>
      </c>
      <c r="BB22" s="28" t="s">
        <v>69</v>
      </c>
      <c r="BC22" s="352">
        <f>BD22</f>
        <v>1299</v>
      </c>
      <c r="BD22" s="352">
        <v>1299</v>
      </c>
      <c r="BE22" s="10">
        <f>AQ22/BD22</f>
        <v>4.5134719014626636</v>
      </c>
      <c r="BF22" s="142"/>
      <c r="BG22" s="142"/>
      <c r="BH22" s="142" t="s">
        <v>69</v>
      </c>
      <c r="BI22" s="153" t="s">
        <v>69</v>
      </c>
      <c r="BJ22" s="305">
        <v>295</v>
      </c>
      <c r="BK22" s="27" t="s">
        <v>69</v>
      </c>
      <c r="BL22" s="27" t="s">
        <v>69</v>
      </c>
      <c r="BM22" s="27" t="s">
        <v>69</v>
      </c>
      <c r="BN22" s="27" t="s">
        <v>69</v>
      </c>
      <c r="BO22" s="27" t="s">
        <v>69</v>
      </c>
      <c r="BP22" s="153" t="s">
        <v>69</v>
      </c>
      <c r="BQ22" s="63" t="s">
        <v>69</v>
      </c>
      <c r="BR22" s="63" t="s">
        <v>69</v>
      </c>
      <c r="BS22" s="63" t="s">
        <v>69</v>
      </c>
      <c r="BT22" s="142"/>
      <c r="BU22" s="142"/>
      <c r="BV22" s="142" t="s">
        <v>69</v>
      </c>
      <c r="BW22" s="153" t="s">
        <v>69</v>
      </c>
      <c r="BX22" s="153"/>
      <c r="BY22" s="153" t="s">
        <v>69</v>
      </c>
      <c r="BZ22" s="153" t="s">
        <v>69</v>
      </c>
      <c r="CA22" s="153" t="s">
        <v>69</v>
      </c>
      <c r="CB22" s="153" t="s">
        <v>69</v>
      </c>
      <c r="CC22" s="153" t="s">
        <v>69</v>
      </c>
      <c r="CD22" s="153" t="s">
        <v>69</v>
      </c>
      <c r="CE22" s="28" t="s">
        <v>69</v>
      </c>
      <c r="CF22" s="14" t="s">
        <v>69</v>
      </c>
      <c r="CG22" s="14" t="s">
        <v>69</v>
      </c>
      <c r="CJ22" s="14" t="s">
        <v>69</v>
      </c>
      <c r="CK22" s="14" t="s">
        <v>69</v>
      </c>
      <c r="CL22" s="14"/>
      <c r="CM22" s="14" t="s">
        <v>69</v>
      </c>
      <c r="CN22" s="14" t="s">
        <v>69</v>
      </c>
      <c r="CO22" s="14" t="s">
        <v>69</v>
      </c>
      <c r="CP22" s="14" t="s">
        <v>69</v>
      </c>
      <c r="CQ22" s="14" t="s">
        <v>69</v>
      </c>
      <c r="CR22" s="14"/>
      <c r="CS22" s="14" t="s">
        <v>69</v>
      </c>
      <c r="CT22" s="14" t="s">
        <v>69</v>
      </c>
      <c r="CU22" s="14" t="s">
        <v>69</v>
      </c>
      <c r="CW22" s="215"/>
      <c r="CX22" s="215"/>
    </row>
    <row r="23" spans="1:102" s="139" customFormat="1" x14ac:dyDescent="0.3">
      <c r="A23" s="146" t="s">
        <v>247</v>
      </c>
      <c r="B23" s="139" t="s">
        <v>269</v>
      </c>
      <c r="C23" s="139" t="s">
        <v>270</v>
      </c>
      <c r="D23" t="s">
        <v>656</v>
      </c>
      <c r="E23" t="s">
        <v>599</v>
      </c>
      <c r="F23" s="147">
        <v>1970</v>
      </c>
      <c r="G23" s="148">
        <v>25663</v>
      </c>
      <c r="H23" s="264">
        <v>25718</v>
      </c>
      <c r="I23" s="5">
        <f t="shared" ref="I23" si="0">H23-G23+1</f>
        <v>56</v>
      </c>
      <c r="J23" s="140"/>
      <c r="K23" s="140"/>
      <c r="L23" s="140"/>
      <c r="M23" s="140"/>
      <c r="N23" s="140"/>
      <c r="O23" s="265" t="s">
        <v>69</v>
      </c>
      <c r="P23" s="265">
        <v>370</v>
      </c>
      <c r="Q23" s="265">
        <v>1499</v>
      </c>
      <c r="R23" s="265" t="s">
        <v>69</v>
      </c>
      <c r="S23" s="265" t="s">
        <v>69</v>
      </c>
      <c r="T23" s="265">
        <v>40</v>
      </c>
      <c r="U23" s="265" t="s">
        <v>69</v>
      </c>
      <c r="V23" s="265" t="s">
        <v>69</v>
      </c>
      <c r="W23" s="265" t="s">
        <v>69</v>
      </c>
      <c r="X23" s="140"/>
      <c r="Y23" s="140"/>
      <c r="Z23" s="140"/>
      <c r="AA23" s="140"/>
      <c r="AB23" s="140"/>
      <c r="AC23" s="140"/>
      <c r="AD23" s="18" t="s">
        <v>69</v>
      </c>
      <c r="AE23" s="18" t="s">
        <v>69</v>
      </c>
      <c r="AF23" s="18" t="s">
        <v>69</v>
      </c>
      <c r="AG23" s="18" t="s">
        <v>69</v>
      </c>
      <c r="AH23" s="18"/>
      <c r="AI23" s="18"/>
      <c r="AJ23" s="18" t="s">
        <v>69</v>
      </c>
      <c r="AK23" s="18" t="s">
        <v>69</v>
      </c>
      <c r="AL23" s="18" t="s">
        <v>69</v>
      </c>
      <c r="AM23" s="18" t="s">
        <v>69</v>
      </c>
      <c r="AN23" s="18" t="s">
        <v>69</v>
      </c>
      <c r="AO23" s="142"/>
      <c r="AP23" s="142">
        <f>AQ23</f>
        <v>6529</v>
      </c>
      <c r="AQ23" s="142">
        <v>6529</v>
      </c>
      <c r="AR23" s="28" t="s">
        <v>69</v>
      </c>
      <c r="AS23" s="28" t="s">
        <v>69</v>
      </c>
      <c r="AT23" s="28" t="s">
        <v>69</v>
      </c>
      <c r="AU23" s="28" t="s">
        <v>69</v>
      </c>
      <c r="AV23" s="28" t="s">
        <v>69</v>
      </c>
      <c r="AW23" s="28" t="s">
        <v>69</v>
      </c>
      <c r="AX23" s="28" t="s">
        <v>69</v>
      </c>
      <c r="AY23" s="28" t="s">
        <v>69</v>
      </c>
      <c r="AZ23" s="28" t="s">
        <v>69</v>
      </c>
      <c r="BA23" s="28" t="s">
        <v>69</v>
      </c>
      <c r="BB23" s="28" t="s">
        <v>69</v>
      </c>
      <c r="BC23" s="9">
        <f>BD23</f>
        <v>1601</v>
      </c>
      <c r="BD23" s="150">
        <v>1601</v>
      </c>
      <c r="BE23" s="10">
        <f>AQ23/BD23</f>
        <v>4.0780762023735164</v>
      </c>
      <c r="BF23" s="142"/>
      <c r="BG23" s="142"/>
      <c r="BH23" s="142" t="s">
        <v>69</v>
      </c>
      <c r="BI23" s="153" t="s">
        <v>69</v>
      </c>
      <c r="BJ23" s="153">
        <v>183</v>
      </c>
      <c r="BK23" s="27" t="s">
        <v>69</v>
      </c>
      <c r="BL23" s="27" t="s">
        <v>69</v>
      </c>
      <c r="BM23" s="27" t="s">
        <v>69</v>
      </c>
      <c r="BN23" s="27" t="s">
        <v>69</v>
      </c>
      <c r="BO23" s="27" t="s">
        <v>69</v>
      </c>
      <c r="BP23" s="153" t="s">
        <v>69</v>
      </c>
      <c r="BQ23" s="63" t="s">
        <v>69</v>
      </c>
      <c r="BR23" s="63" t="s">
        <v>69</v>
      </c>
      <c r="BS23" s="63" t="s">
        <v>69</v>
      </c>
      <c r="BT23" s="142"/>
      <c r="BU23" s="142"/>
      <c r="BV23" s="142" t="s">
        <v>69</v>
      </c>
      <c r="BW23" s="153" t="s">
        <v>69</v>
      </c>
      <c r="BX23" s="153"/>
      <c r="BY23" s="153" t="s">
        <v>69</v>
      </c>
      <c r="BZ23" s="153" t="s">
        <v>69</v>
      </c>
      <c r="CA23" s="153" t="s">
        <v>69</v>
      </c>
      <c r="CB23" s="153" t="s">
        <v>69</v>
      </c>
      <c r="CC23" s="153" t="s">
        <v>69</v>
      </c>
      <c r="CD23" s="153" t="s">
        <v>69</v>
      </c>
      <c r="CE23" s="28" t="s">
        <v>69</v>
      </c>
      <c r="CF23" s="14" t="s">
        <v>69</v>
      </c>
      <c r="CG23" s="14" t="s">
        <v>69</v>
      </c>
      <c r="CJ23" s="14" t="s">
        <v>69</v>
      </c>
      <c r="CK23" s="14" t="s">
        <v>69</v>
      </c>
      <c r="CL23" s="14"/>
      <c r="CM23" s="14" t="s">
        <v>69</v>
      </c>
      <c r="CN23" s="14" t="s">
        <v>69</v>
      </c>
      <c r="CO23" s="14" t="s">
        <v>69</v>
      </c>
      <c r="CP23" s="14" t="s">
        <v>69</v>
      </c>
      <c r="CQ23" s="14" t="s">
        <v>69</v>
      </c>
      <c r="CR23" s="14"/>
      <c r="CS23" s="14" t="s">
        <v>69</v>
      </c>
      <c r="CT23" s="14" t="s">
        <v>69</v>
      </c>
      <c r="CU23" s="14" t="s">
        <v>69</v>
      </c>
      <c r="CW23" s="215">
        <f>BX23+Wrangell!BQ23</f>
        <v>0</v>
      </c>
      <c r="CX23" s="215">
        <f>AP23+Wrangell!AI23</f>
        <v>6529</v>
      </c>
    </row>
    <row r="24" spans="1:102" s="164" customFormat="1" ht="13.8" x14ac:dyDescent="0.3">
      <c r="A24" s="163" t="s">
        <v>710</v>
      </c>
      <c r="D24" s="165"/>
      <c r="E24" s="166"/>
      <c r="F24" s="205"/>
      <c r="H24" s="167"/>
      <c r="I24" s="168"/>
      <c r="J24" s="168"/>
      <c r="K24" s="168"/>
      <c r="L24" s="168"/>
      <c r="M24" s="168"/>
      <c r="N24" s="168"/>
      <c r="O24" s="168"/>
      <c r="P24" s="168"/>
      <c r="Q24" s="168"/>
      <c r="R24" s="168"/>
      <c r="S24" s="168"/>
      <c r="T24" s="168"/>
      <c r="U24" s="168"/>
      <c r="V24" s="168"/>
      <c r="W24" s="168"/>
      <c r="X24" s="168"/>
      <c r="Y24" s="168"/>
      <c r="Z24" s="168"/>
      <c r="AA24" s="168"/>
      <c r="AB24" s="168"/>
      <c r="AC24" s="168"/>
      <c r="AD24" s="168"/>
      <c r="AE24" s="168"/>
      <c r="AF24" s="169"/>
      <c r="AG24" s="169"/>
      <c r="AH24" s="169"/>
      <c r="AI24" s="169"/>
      <c r="AJ24" s="169"/>
      <c r="AK24" s="169"/>
      <c r="AL24" s="169"/>
      <c r="AM24" s="169"/>
      <c r="AN24" s="169"/>
      <c r="AO24" s="169"/>
      <c r="AP24" s="169"/>
      <c r="AQ24" s="169"/>
      <c r="AR24" s="169"/>
      <c r="AS24" s="169"/>
      <c r="AT24" s="169"/>
      <c r="AU24" s="169"/>
      <c r="AV24" s="169"/>
      <c r="AW24" s="169"/>
      <c r="BC24" s="170"/>
      <c r="BD24" s="171"/>
      <c r="BF24" s="169"/>
      <c r="BG24" s="169"/>
      <c r="BH24" s="169"/>
      <c r="BI24" s="172"/>
      <c r="BJ24" s="172"/>
      <c r="BK24" s="172"/>
      <c r="BL24" s="171"/>
      <c r="BM24" s="171"/>
      <c r="BN24" s="171"/>
      <c r="BO24" s="171"/>
      <c r="BP24" s="172"/>
      <c r="BQ24" s="172"/>
      <c r="BR24" s="172"/>
      <c r="BS24" s="169"/>
      <c r="BT24" s="169"/>
      <c r="BU24" s="169"/>
      <c r="BV24" s="169"/>
      <c r="BW24" s="172"/>
      <c r="BX24" s="172"/>
      <c r="BY24" s="172"/>
      <c r="BZ24" s="171"/>
      <c r="CW24" s="341"/>
      <c r="CX24" s="341"/>
    </row>
    <row r="25" spans="1:102" s="139" customFormat="1" x14ac:dyDescent="0.3">
      <c r="A25" s="44" t="s">
        <v>69</v>
      </c>
      <c r="D25" t="s">
        <v>628</v>
      </c>
      <c r="E25" s="182"/>
      <c r="F25" s="16">
        <v>1971</v>
      </c>
      <c r="H25" s="149"/>
      <c r="I25" s="140"/>
      <c r="J25" s="140"/>
      <c r="K25" s="140"/>
      <c r="L25" s="140"/>
      <c r="M25" s="140"/>
      <c r="N25" s="140"/>
      <c r="O25" s="265"/>
      <c r="P25" s="265"/>
      <c r="Q25" s="265"/>
      <c r="R25" s="265"/>
      <c r="S25" s="265"/>
      <c r="T25" s="265"/>
      <c r="U25" s="265"/>
      <c r="V25" s="265"/>
      <c r="W25" s="265"/>
      <c r="X25" s="140"/>
      <c r="Y25" s="140"/>
      <c r="Z25" s="140"/>
      <c r="AA25" s="140"/>
      <c r="AB25" s="140"/>
      <c r="AC25" s="140"/>
      <c r="AD25" s="140"/>
      <c r="AE25" s="140"/>
      <c r="AF25" s="142"/>
      <c r="AG25" s="142"/>
      <c r="AH25" s="142"/>
      <c r="AI25" s="142"/>
      <c r="AJ25" s="142"/>
      <c r="AK25" s="142"/>
      <c r="AL25" s="142"/>
      <c r="AM25" s="142"/>
      <c r="AN25" s="142"/>
      <c r="AO25" s="142"/>
      <c r="AP25" s="142"/>
      <c r="AQ25" s="142"/>
      <c r="AR25" s="142"/>
      <c r="AS25" s="142"/>
      <c r="AT25" s="142"/>
      <c r="AU25" s="142"/>
      <c r="AV25" s="142"/>
      <c r="AW25" s="142"/>
      <c r="BC25" s="144"/>
      <c r="BD25" s="118"/>
      <c r="BF25" s="142"/>
      <c r="BG25" s="142"/>
      <c r="BH25" s="142"/>
      <c r="BI25" s="153"/>
      <c r="BJ25" s="153"/>
      <c r="BK25" s="153"/>
      <c r="BL25" s="118"/>
      <c r="BM25" s="118"/>
      <c r="BN25" s="118"/>
      <c r="BO25" s="118"/>
      <c r="BP25" s="153"/>
      <c r="BQ25" s="153"/>
      <c r="BR25" s="153"/>
      <c r="BS25" s="142"/>
      <c r="BT25" s="142"/>
      <c r="BU25" s="142"/>
      <c r="BV25" s="142"/>
      <c r="BW25" s="153"/>
      <c r="BX25" s="153"/>
      <c r="BY25" s="153"/>
      <c r="BZ25" s="118"/>
      <c r="CW25" s="215"/>
      <c r="CX25" s="215"/>
    </row>
    <row r="26" spans="1:102" s="139" customFormat="1" x14ac:dyDescent="0.3">
      <c r="A26" s="44" t="s">
        <v>69</v>
      </c>
      <c r="D26" t="s">
        <v>628</v>
      </c>
      <c r="E26" s="182"/>
      <c r="F26" s="16">
        <v>1972</v>
      </c>
      <c r="H26" s="149"/>
      <c r="I26" s="140"/>
      <c r="J26" s="140"/>
      <c r="K26" s="140"/>
      <c r="L26" s="140"/>
      <c r="M26" s="140"/>
      <c r="N26" s="140"/>
      <c r="O26" s="265"/>
      <c r="P26" s="265"/>
      <c r="Q26" s="265"/>
      <c r="R26" s="265"/>
      <c r="S26" s="265"/>
      <c r="T26" s="265"/>
      <c r="U26" s="265"/>
      <c r="V26" s="265"/>
      <c r="W26" s="265"/>
      <c r="X26" s="140"/>
      <c r="Y26" s="140"/>
      <c r="Z26" s="140"/>
      <c r="AA26" s="140"/>
      <c r="AB26" s="140"/>
      <c r="AC26" s="140"/>
      <c r="AD26" s="140"/>
      <c r="AE26" s="140"/>
      <c r="AF26" s="142"/>
      <c r="AG26" s="142"/>
      <c r="AH26" s="142"/>
      <c r="AI26" s="142"/>
      <c r="AJ26" s="142"/>
      <c r="AK26" s="142"/>
      <c r="AL26" s="142"/>
      <c r="AM26" s="142"/>
      <c r="AN26" s="142"/>
      <c r="AO26" s="142"/>
      <c r="AP26" s="142"/>
      <c r="AQ26" s="142"/>
      <c r="AR26" s="142"/>
      <c r="AS26" s="142"/>
      <c r="AT26" s="142"/>
      <c r="AU26" s="142"/>
      <c r="AV26" s="142"/>
      <c r="AW26" s="142"/>
      <c r="BC26" s="144"/>
      <c r="BD26" s="118"/>
      <c r="BF26" s="142"/>
      <c r="BG26" s="142"/>
      <c r="BH26" s="142"/>
      <c r="BI26" s="153"/>
      <c r="BJ26" s="153"/>
      <c r="BK26" s="153"/>
      <c r="BL26" s="118"/>
      <c r="BM26" s="118"/>
      <c r="BN26" s="118"/>
      <c r="BO26" s="118"/>
      <c r="BP26" s="153"/>
      <c r="BQ26" s="153"/>
      <c r="BR26" s="153"/>
      <c r="BS26" s="142"/>
      <c r="BT26" s="142"/>
      <c r="BU26" s="142"/>
      <c r="BV26" s="142"/>
      <c r="BW26" s="153"/>
      <c r="BX26" s="153"/>
      <c r="BY26" s="153"/>
      <c r="BZ26" s="118"/>
      <c r="CW26" s="215"/>
      <c r="CX26" s="215"/>
    </row>
    <row r="27" spans="1:102" s="139" customFormat="1" x14ac:dyDescent="0.3">
      <c r="A27" s="44" t="s">
        <v>69</v>
      </c>
      <c r="D27" t="s">
        <v>628</v>
      </c>
      <c r="E27" s="182"/>
      <c r="F27" s="16">
        <v>1973</v>
      </c>
      <c r="H27" s="149"/>
      <c r="I27" s="140"/>
      <c r="J27" s="140"/>
      <c r="K27" s="140"/>
      <c r="L27" s="140"/>
      <c r="M27" s="140"/>
      <c r="N27" s="140"/>
      <c r="O27" s="265"/>
      <c r="P27" s="265"/>
      <c r="Q27" s="265"/>
      <c r="R27" s="265"/>
      <c r="S27" s="265"/>
      <c r="T27" s="265"/>
      <c r="U27" s="265"/>
      <c r="V27" s="265"/>
      <c r="W27" s="265"/>
      <c r="X27" s="140"/>
      <c r="Y27" s="140"/>
      <c r="Z27" s="140"/>
      <c r="AA27" s="140"/>
      <c r="AB27" s="140"/>
      <c r="AC27" s="140"/>
      <c r="AD27" s="140"/>
      <c r="AE27" s="140"/>
      <c r="AF27" s="142"/>
      <c r="AG27" s="142"/>
      <c r="AH27" s="142"/>
      <c r="AI27" s="142"/>
      <c r="AJ27" s="142"/>
      <c r="AK27" s="142"/>
      <c r="AL27" s="142"/>
      <c r="AM27" s="142"/>
      <c r="AN27" s="142"/>
      <c r="AO27" s="142"/>
      <c r="AP27" s="142"/>
      <c r="AQ27" s="142"/>
      <c r="AR27" s="142"/>
      <c r="AS27" s="142"/>
      <c r="AT27" s="142"/>
      <c r="AU27" s="142"/>
      <c r="AV27" s="142"/>
      <c r="AW27" s="142"/>
      <c r="BC27" s="144"/>
      <c r="BD27" s="118"/>
      <c r="BF27" s="142"/>
      <c r="BG27" s="142"/>
      <c r="BH27" s="142"/>
      <c r="BI27" s="153"/>
      <c r="BJ27" s="153"/>
      <c r="BK27" s="153"/>
      <c r="BL27" s="118"/>
      <c r="BM27" s="118"/>
      <c r="BN27" s="118"/>
      <c r="BO27" s="118"/>
      <c r="BP27" s="153"/>
      <c r="BQ27" s="153"/>
      <c r="BR27" s="153"/>
      <c r="BS27" s="142"/>
      <c r="BT27" s="142"/>
      <c r="BU27" s="142"/>
      <c r="BV27" s="142"/>
      <c r="BW27" s="153"/>
      <c r="BX27" s="153"/>
      <c r="BY27" s="153"/>
      <c r="BZ27" s="118"/>
      <c r="CW27" s="215"/>
      <c r="CX27" s="215"/>
    </row>
    <row r="28" spans="1:102" s="139" customFormat="1" x14ac:dyDescent="0.3">
      <c r="A28" s="44" t="s">
        <v>69</v>
      </c>
      <c r="D28" t="s">
        <v>628</v>
      </c>
      <c r="E28" s="182"/>
      <c r="F28" s="16">
        <v>1974</v>
      </c>
      <c r="H28" s="149"/>
      <c r="I28" s="140"/>
      <c r="J28" s="140"/>
      <c r="K28" s="140"/>
      <c r="L28" s="140"/>
      <c r="M28" s="140"/>
      <c r="N28" s="140"/>
      <c r="O28" s="265"/>
      <c r="P28" s="265"/>
      <c r="Q28" s="265"/>
      <c r="R28" s="265"/>
      <c r="S28" s="265"/>
      <c r="T28" s="265"/>
      <c r="U28" s="265"/>
      <c r="V28" s="265"/>
      <c r="W28" s="265"/>
      <c r="X28" s="140"/>
      <c r="Y28" s="140"/>
      <c r="Z28" s="140"/>
      <c r="AA28" s="140"/>
      <c r="AB28" s="140"/>
      <c r="AC28" s="140"/>
      <c r="AD28" s="140"/>
      <c r="AE28" s="140"/>
      <c r="AF28" s="142"/>
      <c r="AG28" s="142"/>
      <c r="AH28" s="142"/>
      <c r="AI28" s="142"/>
      <c r="AJ28" s="142"/>
      <c r="AK28" s="142"/>
      <c r="AL28" s="142"/>
      <c r="AM28" s="142"/>
      <c r="AN28" s="142"/>
      <c r="AO28" s="142"/>
      <c r="AP28" s="142"/>
      <c r="AQ28" s="142"/>
      <c r="AR28" s="142"/>
      <c r="AS28" s="142"/>
      <c r="AT28" s="142"/>
      <c r="AU28" s="142"/>
      <c r="AV28" s="142"/>
      <c r="AW28" s="142"/>
      <c r="BC28" s="144"/>
      <c r="BD28" s="118"/>
      <c r="BF28" s="142"/>
      <c r="BG28" s="142"/>
      <c r="BH28" s="142"/>
      <c r="BI28" s="153"/>
      <c r="BJ28" s="153"/>
      <c r="BK28" s="153"/>
      <c r="BL28" s="118"/>
      <c r="BM28" s="118"/>
      <c r="BN28" s="118"/>
      <c r="BO28" s="118"/>
      <c r="BP28" s="153"/>
      <c r="BQ28" s="153"/>
      <c r="BR28" s="153"/>
      <c r="BS28" s="142"/>
      <c r="BT28" s="142"/>
      <c r="BU28" s="142"/>
      <c r="BV28" s="142"/>
      <c r="BW28" s="153"/>
      <c r="BX28" s="153"/>
      <c r="BY28" s="153"/>
      <c r="BZ28" s="118"/>
      <c r="CW28" s="215"/>
      <c r="CX28" s="215"/>
    </row>
    <row r="29" spans="1:102" s="164" customFormat="1" ht="13.8" x14ac:dyDescent="0.3">
      <c r="A29" s="163" t="s">
        <v>710</v>
      </c>
      <c r="D29" s="165"/>
      <c r="E29" s="165"/>
      <c r="F29" s="166"/>
      <c r="I29" s="167"/>
      <c r="J29" s="167"/>
      <c r="K29" s="167"/>
      <c r="L29" s="167"/>
      <c r="M29" s="167"/>
      <c r="N29" s="167"/>
      <c r="O29" s="167"/>
      <c r="P29" s="168"/>
      <c r="Q29" s="168"/>
      <c r="R29" s="168"/>
      <c r="S29" s="169"/>
      <c r="T29" s="169"/>
      <c r="U29" s="169"/>
      <c r="V29" s="169"/>
      <c r="W29" s="169"/>
      <c r="X29" s="169"/>
      <c r="Y29" s="169"/>
      <c r="Z29" s="169"/>
      <c r="AA29" s="169"/>
      <c r="AB29" s="169"/>
      <c r="AC29" s="169"/>
      <c r="AD29" s="169"/>
      <c r="AE29" s="169"/>
      <c r="AF29" s="169"/>
      <c r="AG29" s="169"/>
      <c r="AH29" s="169"/>
      <c r="AI29" s="169"/>
      <c r="AJ29" s="169"/>
      <c r="AK29" s="169"/>
      <c r="AL29" s="169"/>
      <c r="AM29" s="169"/>
      <c r="AN29" s="169"/>
      <c r="AO29" s="169"/>
      <c r="AP29" s="169"/>
      <c r="AQ29" s="169"/>
      <c r="AR29" s="169"/>
      <c r="AS29" s="169"/>
      <c r="AV29" s="170"/>
      <c r="AW29" s="171"/>
      <c r="AY29" s="169"/>
      <c r="AZ29" s="169"/>
      <c r="BA29" s="169"/>
      <c r="BB29" s="172"/>
      <c r="BC29" s="172"/>
      <c r="BD29" s="172"/>
      <c r="BE29" s="172"/>
      <c r="BF29" s="172"/>
      <c r="BG29" s="172"/>
      <c r="BH29" s="171"/>
      <c r="BI29" s="171"/>
      <c r="BJ29" s="171"/>
      <c r="BK29" s="171"/>
      <c r="BL29" s="172"/>
      <c r="BM29" s="172"/>
      <c r="BN29" s="172"/>
      <c r="BO29" s="169"/>
      <c r="BP29" s="169"/>
      <c r="BQ29" s="172"/>
      <c r="BR29" s="172"/>
      <c r="BS29" s="172"/>
      <c r="BT29" s="171"/>
      <c r="CW29" s="341"/>
      <c r="CX29" s="341"/>
    </row>
    <row r="30" spans="1:102" s="139" customFormat="1" x14ac:dyDescent="0.3">
      <c r="A30" s="44" t="s">
        <v>69</v>
      </c>
      <c r="D30" t="s">
        <v>628</v>
      </c>
      <c r="E30" s="182"/>
      <c r="F30" s="16">
        <v>1975</v>
      </c>
      <c r="H30" s="149"/>
      <c r="I30" s="140"/>
      <c r="J30" s="140"/>
      <c r="K30" s="140"/>
      <c r="L30" s="140"/>
      <c r="M30" s="140"/>
      <c r="N30" s="140"/>
      <c r="O30" s="265"/>
      <c r="P30" s="265"/>
      <c r="Q30" s="265"/>
      <c r="R30" s="265"/>
      <c r="S30" s="265"/>
      <c r="T30" s="265"/>
      <c r="U30" s="265"/>
      <c r="V30" s="265"/>
      <c r="W30" s="265"/>
      <c r="X30" s="140"/>
      <c r="Y30" s="140"/>
      <c r="Z30" s="140"/>
      <c r="AA30" s="140"/>
      <c r="AB30" s="140"/>
      <c r="AC30" s="140"/>
      <c r="AD30" s="140"/>
      <c r="AE30" s="140"/>
      <c r="AF30" s="142"/>
      <c r="AG30" s="142"/>
      <c r="AH30" s="142"/>
      <c r="AI30" s="142"/>
      <c r="AJ30" s="142"/>
      <c r="AK30" s="142"/>
      <c r="AL30" s="142"/>
      <c r="AM30" s="142"/>
      <c r="AN30" s="142"/>
      <c r="AO30" s="142"/>
      <c r="AP30" s="142"/>
      <c r="AQ30" s="142"/>
      <c r="AR30" s="142"/>
      <c r="AS30" s="142"/>
      <c r="AT30" s="142"/>
      <c r="AU30" s="142"/>
      <c r="AV30" s="142"/>
      <c r="AW30" s="142"/>
      <c r="BC30" s="144"/>
      <c r="BD30" s="118"/>
      <c r="BF30" s="142"/>
      <c r="BG30" s="142"/>
      <c r="BH30" s="142"/>
      <c r="BI30" s="153"/>
      <c r="BJ30" s="153"/>
      <c r="BK30" s="153"/>
      <c r="BL30" s="118"/>
      <c r="BM30" s="118"/>
      <c r="BN30" s="118"/>
      <c r="BO30" s="118"/>
      <c r="BP30" s="153"/>
      <c r="BQ30" s="153"/>
      <c r="BR30" s="153"/>
      <c r="BS30" s="142"/>
      <c r="BT30" s="142"/>
      <c r="BU30" s="142"/>
      <c r="BV30" s="142"/>
      <c r="BW30" s="153"/>
      <c r="BX30" s="153"/>
      <c r="BY30" s="153"/>
      <c r="BZ30" s="118"/>
      <c r="CW30" s="215"/>
      <c r="CX30" s="215"/>
    </row>
    <row r="31" spans="1:102" s="14" customFormat="1" x14ac:dyDescent="0.3">
      <c r="A31" s="44" t="s">
        <v>69</v>
      </c>
      <c r="B31" s="193"/>
      <c r="C31" s="193"/>
      <c r="D31" t="s">
        <v>628</v>
      </c>
      <c r="E31" s="15"/>
      <c r="F31" s="16">
        <v>1976</v>
      </c>
      <c r="I31" s="234"/>
      <c r="J31" s="234"/>
      <c r="K31" s="234"/>
      <c r="L31" s="234"/>
      <c r="M31" s="234"/>
      <c r="N31" s="234"/>
      <c r="O31" s="258"/>
      <c r="P31" s="258"/>
      <c r="Q31" s="258"/>
      <c r="R31" s="258"/>
      <c r="S31" s="258"/>
      <c r="T31" s="258"/>
      <c r="U31" s="258"/>
      <c r="V31" s="258"/>
      <c r="W31" s="258"/>
      <c r="X31" s="234"/>
      <c r="Y31" s="234"/>
      <c r="Z31" s="234"/>
      <c r="AA31" s="234"/>
      <c r="AB31" s="234"/>
      <c r="AC31" s="234"/>
      <c r="AD31" s="20"/>
      <c r="AE31" s="20"/>
      <c r="AF31" s="67"/>
      <c r="AG31" s="67"/>
      <c r="AH31" s="67"/>
      <c r="AI31" s="67"/>
      <c r="AJ31" s="21"/>
      <c r="AK31" s="21"/>
      <c r="AL31" s="67"/>
      <c r="AM31" s="67"/>
      <c r="AN31" s="67"/>
      <c r="AO31" s="67"/>
      <c r="AP31" s="116"/>
      <c r="AQ31" s="68"/>
      <c r="AR31" s="21"/>
      <c r="AS31" s="68"/>
      <c r="AT31" s="67"/>
      <c r="AU31" s="21"/>
      <c r="AV31" s="21"/>
      <c r="AW31" s="68"/>
      <c r="AX31" s="67"/>
      <c r="AY31" s="67"/>
      <c r="AZ31" s="67"/>
      <c r="BA31" s="67"/>
      <c r="BB31" s="67"/>
      <c r="BC31" s="116"/>
      <c r="BD31" s="70"/>
      <c r="BE31" s="24"/>
      <c r="BF31" s="22"/>
      <c r="BG31" s="69"/>
      <c r="BH31" s="224"/>
      <c r="BI31" s="21"/>
      <c r="BJ31" s="224"/>
      <c r="BK31" s="21"/>
      <c r="BL31" s="68"/>
      <c r="BM31" s="67"/>
      <c r="BN31" s="67"/>
      <c r="BO31" s="67"/>
      <c r="BP31" s="120"/>
      <c r="BQ31" s="21"/>
      <c r="BR31" s="68"/>
      <c r="BS31" s="67"/>
      <c r="BT31" s="67"/>
      <c r="BU31" s="67"/>
      <c r="BV31" s="224"/>
      <c r="BW31" s="21"/>
      <c r="BX31" s="224"/>
      <c r="BY31" s="278"/>
      <c r="BZ31" s="21"/>
      <c r="CA31" s="68"/>
      <c r="CB31" s="67"/>
      <c r="CC31" s="67"/>
      <c r="CD31" s="67"/>
      <c r="CE31" s="120"/>
      <c r="CF31" s="68"/>
      <c r="CG31" s="67"/>
      <c r="CH31" s="67"/>
      <c r="CI31" s="67"/>
      <c r="CJ31" s="215"/>
      <c r="CK31" s="21"/>
      <c r="CL31" s="215"/>
      <c r="CM31" s="21"/>
      <c r="CN31" s="68"/>
      <c r="CO31" s="67"/>
      <c r="CP31" s="215"/>
      <c r="CQ31" s="21"/>
      <c r="CR31" s="215"/>
      <c r="CS31" s="21"/>
      <c r="CT31" s="68"/>
      <c r="CU31" s="67"/>
      <c r="CW31" s="215"/>
      <c r="CX31" s="215"/>
    </row>
    <row r="32" spans="1:102" s="14" customFormat="1" x14ac:dyDescent="0.3">
      <c r="A32" s="44" t="s">
        <v>69</v>
      </c>
      <c r="B32" s="193"/>
      <c r="C32" s="193"/>
      <c r="D32" t="s">
        <v>628</v>
      </c>
      <c r="E32" s="15"/>
      <c r="F32" s="16">
        <v>1977</v>
      </c>
      <c r="I32" s="234"/>
      <c r="J32" s="234"/>
      <c r="K32" s="234"/>
      <c r="L32" s="234"/>
      <c r="M32" s="234"/>
      <c r="N32" s="234"/>
      <c r="O32" s="258"/>
      <c r="P32" s="258"/>
      <c r="Q32" s="258"/>
      <c r="R32" s="258"/>
      <c r="S32" s="258"/>
      <c r="T32" s="258"/>
      <c r="U32" s="258"/>
      <c r="V32" s="258"/>
      <c r="W32" s="258"/>
      <c r="X32" s="234"/>
      <c r="Y32" s="234"/>
      <c r="Z32" s="234"/>
      <c r="AA32" s="234"/>
      <c r="AB32" s="234"/>
      <c r="AC32" s="234"/>
      <c r="AD32" s="20"/>
      <c r="AE32" s="20"/>
      <c r="AF32" s="67"/>
      <c r="AG32" s="67"/>
      <c r="AH32" s="67"/>
      <c r="AI32" s="67"/>
      <c r="AJ32" s="21"/>
      <c r="AK32" s="21"/>
      <c r="AL32" s="67"/>
      <c r="AM32" s="67"/>
      <c r="AN32" s="67"/>
      <c r="AO32" s="67"/>
      <c r="AP32" s="116"/>
      <c r="AQ32" s="68"/>
      <c r="AR32" s="21"/>
      <c r="AS32" s="68"/>
      <c r="AT32" s="67"/>
      <c r="AU32" s="21"/>
      <c r="AV32" s="21"/>
      <c r="AW32" s="68"/>
      <c r="AX32" s="67"/>
      <c r="AY32" s="67"/>
      <c r="AZ32" s="67"/>
      <c r="BA32" s="67"/>
      <c r="BB32" s="67"/>
      <c r="BC32" s="116"/>
      <c r="BD32" s="70"/>
      <c r="BE32" s="24"/>
      <c r="BF32" s="22"/>
      <c r="BG32" s="69"/>
      <c r="BH32" s="224"/>
      <c r="BI32" s="21"/>
      <c r="BJ32" s="224"/>
      <c r="BK32" s="21"/>
      <c r="BL32" s="68"/>
      <c r="BM32" s="67"/>
      <c r="BN32" s="67"/>
      <c r="BO32" s="67"/>
      <c r="BP32" s="120"/>
      <c r="BQ32" s="21"/>
      <c r="BR32" s="68"/>
      <c r="BS32" s="67"/>
      <c r="BT32" s="67"/>
      <c r="BU32" s="67"/>
      <c r="BV32" s="224"/>
      <c r="BW32" s="21"/>
      <c r="BX32" s="224"/>
      <c r="BY32" s="278"/>
      <c r="BZ32" s="21"/>
      <c r="CA32" s="68"/>
      <c r="CB32" s="67"/>
      <c r="CC32" s="67"/>
      <c r="CD32" s="67"/>
      <c r="CE32" s="120"/>
      <c r="CF32" s="68"/>
      <c r="CG32" s="67"/>
      <c r="CH32" s="67"/>
      <c r="CI32" s="67"/>
      <c r="CJ32" s="215"/>
      <c r="CK32" s="21"/>
      <c r="CL32" s="215"/>
      <c r="CM32" s="21"/>
      <c r="CN32" s="68"/>
      <c r="CO32" s="67"/>
      <c r="CP32" s="215"/>
      <c r="CQ32" s="21"/>
      <c r="CR32" s="215"/>
      <c r="CS32" s="21"/>
      <c r="CT32" s="68"/>
      <c r="CU32" s="67"/>
      <c r="CW32" s="215">
        <f>BX32+Wrangell!BQ32</f>
        <v>0</v>
      </c>
      <c r="CX32" s="215">
        <f>AP32+Wrangell!AI32</f>
        <v>5742.25</v>
      </c>
    </row>
    <row r="33" spans="1:102" s="14" customFormat="1" x14ac:dyDescent="0.3">
      <c r="A33" s="44" t="s">
        <v>69</v>
      </c>
      <c r="B33"/>
      <c r="C33"/>
      <c r="D33" t="s">
        <v>628</v>
      </c>
      <c r="E33"/>
      <c r="F33" s="16">
        <v>1978</v>
      </c>
      <c r="G33" s="1"/>
      <c r="H33" s="1"/>
      <c r="I33" s="5"/>
      <c r="J33" s="5"/>
      <c r="K33" s="5"/>
      <c r="L33" s="5"/>
      <c r="M33" s="5"/>
      <c r="N33" s="5"/>
      <c r="O33" s="223"/>
      <c r="P33" s="223"/>
      <c r="Q33" s="223"/>
      <c r="R33" s="223"/>
      <c r="S33" s="223"/>
      <c r="T33" s="223"/>
      <c r="U33" s="223"/>
      <c r="V33" s="223"/>
      <c r="W33" s="223"/>
      <c r="X33" s="5"/>
      <c r="Y33" s="5"/>
      <c r="Z33" s="5"/>
      <c r="AA33" s="5"/>
      <c r="AB33" s="5"/>
      <c r="AC33" s="5"/>
      <c r="AD33" s="20"/>
      <c r="AE33" s="20"/>
      <c r="AF33" s="20"/>
      <c r="AG33" s="20"/>
      <c r="AH33" s="20"/>
      <c r="AI33" s="20"/>
      <c r="AJ33" s="18"/>
      <c r="AK33" s="18"/>
      <c r="AL33" s="18"/>
      <c r="AM33" s="18"/>
      <c r="AN33" s="18"/>
      <c r="AO33" s="18"/>
      <c r="AP33" s="85"/>
      <c r="AR33" s="28"/>
      <c r="AS33" s="28"/>
      <c r="AT33" s="28"/>
      <c r="AU33" s="28"/>
      <c r="AV33" s="28"/>
      <c r="AW33" s="28"/>
      <c r="AX33" s="28"/>
      <c r="AY33" s="28"/>
      <c r="AZ33" s="28"/>
      <c r="BA33" s="28"/>
      <c r="BB33" s="28"/>
      <c r="BC33" s="8"/>
      <c r="BD33" s="28"/>
      <c r="BE33" s="10"/>
      <c r="BF33" s="8"/>
      <c r="BH33" s="28"/>
      <c r="BI33" s="21"/>
      <c r="BJ33" s="96"/>
      <c r="BK33" s="27"/>
      <c r="BL33" s="27"/>
      <c r="BM33" s="27"/>
      <c r="BN33" s="27"/>
      <c r="BO33" s="27"/>
      <c r="BP33" s="27"/>
      <c r="BQ33" s="27"/>
      <c r="BR33" s="27"/>
      <c r="BS33" s="27"/>
      <c r="BT33" s="27"/>
      <c r="BU33" s="27"/>
      <c r="BV33" s="9"/>
      <c r="BW33" s="9"/>
      <c r="BX33" s="9"/>
      <c r="BY33" s="9"/>
      <c r="BZ33" s="9"/>
      <c r="CA33" s="9"/>
      <c r="CB33" s="9"/>
      <c r="CC33" s="9"/>
      <c r="CD33" s="9"/>
      <c r="CE33" s="9"/>
      <c r="CW33" s="215">
        <f>BX33+Wrangell!BQ33</f>
        <v>0</v>
      </c>
      <c r="CX33" s="215">
        <f>AP33+Wrangell!AI33</f>
        <v>4199.5</v>
      </c>
    </row>
    <row r="34" spans="1:102" s="14" customFormat="1" x14ac:dyDescent="0.3">
      <c r="A34" s="44" t="s">
        <v>69</v>
      </c>
      <c r="B34"/>
      <c r="C34"/>
      <c r="D34" t="s">
        <v>628</v>
      </c>
      <c r="E34"/>
      <c r="F34" s="82">
        <v>1979</v>
      </c>
      <c r="G34" s="1"/>
      <c r="H34" s="1"/>
      <c r="I34" s="5"/>
      <c r="J34" s="5"/>
      <c r="K34" s="5"/>
      <c r="L34" s="5"/>
      <c r="M34" s="5"/>
      <c r="N34" s="5"/>
      <c r="O34" s="223"/>
      <c r="P34" s="223"/>
      <c r="Q34" s="223"/>
      <c r="R34" s="223"/>
      <c r="S34" s="223"/>
      <c r="T34" s="223"/>
      <c r="U34" s="223"/>
      <c r="V34" s="223"/>
      <c r="W34" s="223"/>
      <c r="X34" s="5"/>
      <c r="Y34" s="5"/>
      <c r="Z34" s="5"/>
      <c r="AA34" s="5"/>
      <c r="AB34" s="5"/>
      <c r="AC34" s="5"/>
      <c r="AD34" s="20"/>
      <c r="AE34" s="20"/>
      <c r="AF34" s="20"/>
      <c r="AG34" s="20"/>
      <c r="AH34" s="20"/>
      <c r="AI34" s="20"/>
      <c r="AJ34" s="18"/>
      <c r="AK34" s="18"/>
      <c r="AL34" s="18"/>
      <c r="AM34" s="18"/>
      <c r="AN34" s="18"/>
      <c r="AO34" s="18"/>
      <c r="AP34" s="85"/>
      <c r="AR34" s="28"/>
      <c r="AS34" s="28"/>
      <c r="AT34" s="28"/>
      <c r="AU34" s="28"/>
      <c r="AV34" s="28"/>
      <c r="AW34" s="28"/>
      <c r="AX34" s="28"/>
      <c r="AY34" s="28"/>
      <c r="AZ34" s="28"/>
      <c r="BA34" s="28"/>
      <c r="BB34" s="28"/>
      <c r="BC34" s="8"/>
      <c r="BD34" s="28"/>
      <c r="BE34" s="10"/>
      <c r="BF34" s="8"/>
      <c r="BH34" s="28"/>
      <c r="BI34" s="21"/>
      <c r="BJ34" s="96"/>
      <c r="BK34" s="27"/>
      <c r="BL34" s="27"/>
      <c r="BM34" s="27"/>
      <c r="BN34" s="27"/>
      <c r="BO34" s="27"/>
      <c r="BP34" s="27"/>
      <c r="BQ34" s="27"/>
      <c r="BR34" s="27"/>
      <c r="BS34" s="27"/>
      <c r="BT34" s="27"/>
      <c r="BU34" s="27"/>
      <c r="BV34" s="9"/>
      <c r="BW34" s="9"/>
      <c r="BX34" s="9"/>
      <c r="BY34" s="9"/>
      <c r="BZ34" s="9"/>
      <c r="CA34" s="9"/>
      <c r="CB34" s="9"/>
      <c r="CC34" s="9"/>
      <c r="CD34" s="9"/>
      <c r="CE34" s="9"/>
      <c r="CW34" s="215"/>
      <c r="CX34" s="215"/>
    </row>
    <row r="35" spans="1:102" s="14" customFormat="1" x14ac:dyDescent="0.3">
      <c r="A35" s="44" t="s">
        <v>69</v>
      </c>
      <c r="B35"/>
      <c r="C35"/>
      <c r="D35" t="s">
        <v>628</v>
      </c>
      <c r="E35"/>
      <c r="F35" s="16">
        <v>1980</v>
      </c>
      <c r="G35" s="1"/>
      <c r="H35" s="1"/>
      <c r="I35" s="5"/>
      <c r="J35" s="5"/>
      <c r="K35" s="5"/>
      <c r="L35" s="5"/>
      <c r="M35" s="5"/>
      <c r="N35" s="5"/>
      <c r="O35" s="223"/>
      <c r="P35" s="223"/>
      <c r="Q35" s="223"/>
      <c r="R35" s="223"/>
      <c r="S35" s="223"/>
      <c r="T35" s="223"/>
      <c r="U35" s="223"/>
      <c r="V35" s="223"/>
      <c r="W35" s="223"/>
      <c r="X35" s="5"/>
      <c r="Y35" s="5"/>
      <c r="Z35" s="5"/>
      <c r="AA35" s="5"/>
      <c r="AB35" s="5"/>
      <c r="AC35" s="5"/>
      <c r="AD35" s="20"/>
      <c r="AE35" s="20"/>
      <c r="AF35" s="20"/>
      <c r="AG35" s="20"/>
      <c r="AH35" s="20"/>
      <c r="AI35" s="20"/>
      <c r="AJ35" s="18"/>
      <c r="AK35" s="18"/>
      <c r="AL35" s="18"/>
      <c r="AM35" s="18"/>
      <c r="AN35" s="18"/>
      <c r="AO35" s="18"/>
      <c r="AP35" s="85"/>
      <c r="AR35" s="28"/>
      <c r="AS35" s="28"/>
      <c r="AT35" s="28"/>
      <c r="AU35" s="28"/>
      <c r="AV35" s="28"/>
      <c r="AW35" s="28"/>
      <c r="AX35" s="28"/>
      <c r="AY35" s="28"/>
      <c r="AZ35" s="28"/>
      <c r="BA35" s="28"/>
      <c r="BB35" s="28"/>
      <c r="BC35" s="8"/>
      <c r="BD35" s="28"/>
      <c r="BE35" s="10"/>
      <c r="BF35" s="8"/>
      <c r="BH35" s="28"/>
      <c r="BI35" s="21"/>
      <c r="BJ35" s="28"/>
      <c r="BK35" s="27"/>
      <c r="BL35" s="27"/>
      <c r="BM35" s="27"/>
      <c r="BN35" s="27"/>
      <c r="BO35" s="27"/>
      <c r="BP35" s="27"/>
      <c r="BQ35" s="27"/>
      <c r="BR35" s="27"/>
      <c r="BS35" s="27"/>
      <c r="BT35" s="27"/>
      <c r="BU35" s="27"/>
      <c r="BV35" s="9"/>
      <c r="BW35" s="9"/>
      <c r="BX35" s="9"/>
      <c r="BY35" s="9"/>
      <c r="BZ35" s="9"/>
      <c r="CA35" s="9"/>
      <c r="CB35" s="9"/>
      <c r="CC35" s="9"/>
      <c r="CD35" s="9"/>
      <c r="CE35" s="9"/>
      <c r="CW35" s="215"/>
      <c r="CX35" s="215"/>
    </row>
    <row r="36" spans="1:102" s="14" customFormat="1" x14ac:dyDescent="0.3">
      <c r="A36" s="44" t="s">
        <v>69</v>
      </c>
      <c r="B36"/>
      <c r="C36"/>
      <c r="D36" t="s">
        <v>628</v>
      </c>
      <c r="E36"/>
      <c r="F36" s="16">
        <v>1981</v>
      </c>
      <c r="G36" s="1"/>
      <c r="H36" s="1"/>
      <c r="I36" s="5"/>
      <c r="J36" s="5"/>
      <c r="K36" s="5"/>
      <c r="L36" s="5"/>
      <c r="M36" s="5"/>
      <c r="N36" s="5"/>
      <c r="O36" s="223"/>
      <c r="P36" s="223"/>
      <c r="Q36" s="223"/>
      <c r="R36" s="223"/>
      <c r="S36" s="223"/>
      <c r="T36" s="223"/>
      <c r="U36" s="223"/>
      <c r="V36" s="223"/>
      <c r="W36" s="223"/>
      <c r="X36" s="5"/>
      <c r="Y36" s="5"/>
      <c r="Z36" s="5"/>
      <c r="AA36" s="5"/>
      <c r="AB36" s="5"/>
      <c r="AC36" s="5"/>
      <c r="AD36" s="20"/>
      <c r="AE36" s="20"/>
      <c r="AF36" s="20"/>
      <c r="AG36" s="20"/>
      <c r="AH36" s="20"/>
      <c r="AI36" s="20"/>
      <c r="AJ36" s="18"/>
      <c r="AK36" s="18"/>
      <c r="AL36" s="18"/>
      <c r="AM36" s="18"/>
      <c r="AN36" s="18"/>
      <c r="AO36" s="18"/>
      <c r="AP36" s="85"/>
      <c r="AR36" s="28"/>
      <c r="AS36" s="28"/>
      <c r="AT36" s="28"/>
      <c r="AU36" s="28"/>
      <c r="AV36" s="28"/>
      <c r="AW36" s="28"/>
      <c r="AX36" s="28"/>
      <c r="AY36" s="28"/>
      <c r="AZ36" s="28"/>
      <c r="BA36" s="28"/>
      <c r="BB36" s="28"/>
      <c r="BC36" s="8"/>
      <c r="BD36" s="28"/>
      <c r="BE36" s="10"/>
      <c r="BF36" s="8"/>
      <c r="BH36" s="28"/>
      <c r="BI36" s="21"/>
      <c r="BJ36" s="28"/>
      <c r="BK36" s="27"/>
      <c r="BL36" s="27"/>
      <c r="BM36" s="27"/>
      <c r="BN36" s="27"/>
      <c r="BO36" s="27"/>
      <c r="BP36" s="27"/>
      <c r="BQ36" s="27"/>
      <c r="BR36" s="27"/>
      <c r="BS36" s="27"/>
      <c r="BT36" s="27"/>
      <c r="BU36" s="27"/>
      <c r="BV36" s="9"/>
      <c r="BW36" s="9"/>
      <c r="BX36" s="9"/>
      <c r="BY36" s="9"/>
      <c r="BZ36" s="9"/>
      <c r="CA36" s="9"/>
      <c r="CB36" s="9"/>
      <c r="CC36" s="9"/>
      <c r="CD36" s="9"/>
      <c r="CE36" s="9"/>
      <c r="CW36" s="215"/>
      <c r="CX36" s="215"/>
    </row>
    <row r="37" spans="1:102" s="51" customFormat="1" x14ac:dyDescent="0.3">
      <c r="A37" s="57" t="s">
        <v>705</v>
      </c>
      <c r="B37" s="48"/>
      <c r="C37" s="48"/>
      <c r="D37" s="49"/>
      <c r="E37" s="49"/>
      <c r="F37" s="50"/>
      <c r="I37" s="58"/>
      <c r="J37" s="58"/>
      <c r="K37" s="58"/>
      <c r="L37" s="58"/>
      <c r="M37" s="58"/>
      <c r="N37" s="58"/>
      <c r="O37" s="58"/>
      <c r="P37" s="58"/>
      <c r="Q37" s="58"/>
      <c r="R37" s="58"/>
      <c r="S37" s="58"/>
      <c r="T37" s="58"/>
      <c r="U37" s="58"/>
      <c r="V37" s="58"/>
      <c r="W37" s="58"/>
      <c r="X37" s="58"/>
      <c r="Y37" s="58"/>
      <c r="Z37" s="58"/>
      <c r="AA37" s="58"/>
      <c r="AB37" s="58"/>
      <c r="AC37" s="58"/>
      <c r="AD37" s="52"/>
      <c r="AE37" s="52"/>
      <c r="AF37" s="52"/>
      <c r="AG37" s="52"/>
      <c r="AH37" s="52"/>
      <c r="AI37" s="52"/>
      <c r="AJ37" s="53"/>
      <c r="AK37" s="53"/>
      <c r="AL37" s="53"/>
      <c r="AM37" s="53"/>
      <c r="AN37" s="53"/>
      <c r="AO37" s="53"/>
      <c r="AP37" s="53"/>
      <c r="AQ37" s="53"/>
      <c r="AR37" s="53"/>
      <c r="AS37" s="53"/>
      <c r="AT37" s="53"/>
      <c r="AU37" s="53"/>
      <c r="AV37" s="53"/>
      <c r="AW37" s="53"/>
      <c r="AX37" s="53"/>
      <c r="AY37" s="53"/>
      <c r="AZ37" s="53"/>
      <c r="BA37" s="53"/>
      <c r="BB37" s="53"/>
      <c r="BE37" s="54"/>
      <c r="BF37" s="55"/>
      <c r="BH37" s="53"/>
      <c r="BI37" s="53"/>
      <c r="BJ37" s="53"/>
      <c r="BK37" s="56"/>
      <c r="BL37" s="56"/>
      <c r="BM37" s="56"/>
      <c r="BN37" s="56"/>
      <c r="BO37" s="56"/>
      <c r="BP37" s="55"/>
      <c r="BQ37" s="55"/>
      <c r="BR37" s="55"/>
      <c r="BS37" s="55"/>
      <c r="BT37" s="55"/>
      <c r="BU37" s="55"/>
      <c r="BV37" s="56"/>
      <c r="BW37" s="56"/>
      <c r="BX37" s="53"/>
      <c r="BY37" s="53"/>
      <c r="BZ37" s="56"/>
      <c r="CA37" s="56"/>
      <c r="CB37" s="56"/>
      <c r="CC37" s="56"/>
      <c r="CD37" s="56"/>
      <c r="CE37" s="55"/>
      <c r="CW37" s="341"/>
      <c r="CX37" s="341"/>
    </row>
    <row r="38" spans="1:102" s="51" customFormat="1" x14ac:dyDescent="0.3">
      <c r="A38" s="57" t="s">
        <v>467</v>
      </c>
      <c r="B38" s="48"/>
      <c r="C38" s="48"/>
      <c r="D38" s="49"/>
      <c r="E38" s="49"/>
      <c r="F38" s="16">
        <v>1982</v>
      </c>
      <c r="I38" s="58"/>
      <c r="J38" s="58"/>
      <c r="K38" s="58"/>
      <c r="L38" s="58"/>
      <c r="M38" s="58"/>
      <c r="N38" s="58"/>
      <c r="O38" s="58"/>
      <c r="P38" s="58"/>
      <c r="Q38" s="58"/>
      <c r="R38" s="58"/>
      <c r="S38" s="58"/>
      <c r="T38" s="58"/>
      <c r="U38" s="58"/>
      <c r="V38" s="58"/>
      <c r="W38" s="58"/>
      <c r="X38" s="58"/>
      <c r="Y38" s="58"/>
      <c r="Z38" s="58"/>
      <c r="AA38" s="58"/>
      <c r="AB38" s="58"/>
      <c r="AC38" s="58"/>
      <c r="AD38" s="52"/>
      <c r="AE38" s="52"/>
      <c r="AF38" s="52"/>
      <c r="AG38" s="52"/>
      <c r="AH38" s="52"/>
      <c r="AI38" s="52"/>
      <c r="AJ38" s="53"/>
      <c r="AK38" s="53"/>
      <c r="AL38" s="53"/>
      <c r="AM38" s="53"/>
      <c r="AN38" s="53"/>
      <c r="AO38" s="53"/>
      <c r="AP38" s="53"/>
      <c r="AQ38" s="53"/>
      <c r="AR38" s="53"/>
      <c r="AS38" s="53"/>
      <c r="AT38" s="53"/>
      <c r="AU38" s="53"/>
      <c r="AV38" s="53"/>
      <c r="AW38" s="53"/>
      <c r="AX38" s="53"/>
      <c r="AY38" s="53"/>
      <c r="AZ38" s="53"/>
      <c r="BA38" s="53"/>
      <c r="BB38" s="53"/>
      <c r="BE38" s="54"/>
      <c r="BF38" s="55"/>
      <c r="BH38" s="53"/>
      <c r="BI38" s="53"/>
      <c r="BJ38" s="53"/>
      <c r="BK38" s="56"/>
      <c r="BL38" s="56"/>
      <c r="BM38" s="56"/>
      <c r="BN38" s="56"/>
      <c r="BO38" s="56"/>
      <c r="BP38" s="55"/>
      <c r="BQ38" s="55"/>
      <c r="BR38" s="55"/>
      <c r="BS38" s="55"/>
      <c r="BT38" s="55"/>
      <c r="BU38" s="55"/>
      <c r="BV38" s="56"/>
      <c r="BW38" s="56"/>
      <c r="BX38" s="53"/>
      <c r="BY38" s="53"/>
      <c r="BZ38" s="56"/>
      <c r="CA38" s="56"/>
      <c r="CB38" s="56"/>
      <c r="CC38" s="56"/>
      <c r="CD38" s="56"/>
      <c r="CE38" s="55"/>
      <c r="CW38" s="341"/>
      <c r="CX38" s="341"/>
    </row>
    <row r="39" spans="1:102" s="14" customFormat="1" x14ac:dyDescent="0.3">
      <c r="A39" s="3" t="s">
        <v>82</v>
      </c>
      <c r="B39" t="s">
        <v>83</v>
      </c>
      <c r="C39" t="s">
        <v>84</v>
      </c>
      <c r="D39" t="s">
        <v>157</v>
      </c>
      <c r="E39" t="s">
        <v>611</v>
      </c>
      <c r="F39" s="16">
        <v>1983</v>
      </c>
      <c r="G39" s="1">
        <v>30437</v>
      </c>
      <c r="H39" s="1">
        <v>30513</v>
      </c>
      <c r="I39" s="5">
        <f t="shared" ref="I39:I46" si="1">H39-G39+1</f>
        <v>77</v>
      </c>
      <c r="J39" s="412">
        <f>AQ39/Q39</f>
        <v>3.2725936811168257</v>
      </c>
      <c r="K39" s="412"/>
      <c r="L39" s="412"/>
      <c r="M39" s="5"/>
      <c r="N39" s="5"/>
      <c r="O39" s="240" t="s">
        <v>69</v>
      </c>
      <c r="P39" s="240" t="s">
        <v>69</v>
      </c>
      <c r="Q39" s="114">
        <v>4083</v>
      </c>
      <c r="R39" s="114">
        <v>2916</v>
      </c>
      <c r="S39" s="114">
        <v>1167</v>
      </c>
      <c r="T39" s="240" t="s">
        <v>69</v>
      </c>
      <c r="U39" s="240" t="s">
        <v>69</v>
      </c>
      <c r="V39" s="240" t="s">
        <v>69</v>
      </c>
      <c r="W39" s="240" t="s">
        <v>69</v>
      </c>
      <c r="X39" s="357"/>
      <c r="Y39" s="357"/>
      <c r="Z39" s="357"/>
      <c r="AA39" s="357"/>
      <c r="AB39" s="357"/>
      <c r="AC39" s="357"/>
      <c r="AD39" s="18" t="s">
        <v>69</v>
      </c>
      <c r="AE39" s="18" t="s">
        <v>69</v>
      </c>
      <c r="AF39" s="18" t="s">
        <v>69</v>
      </c>
      <c r="AG39" s="18" t="s">
        <v>69</v>
      </c>
      <c r="AH39" s="18"/>
      <c r="AI39" s="18"/>
      <c r="AJ39" s="18" t="s">
        <v>69</v>
      </c>
      <c r="AK39" s="18" t="s">
        <v>69</v>
      </c>
      <c r="AL39" s="18" t="s">
        <v>69</v>
      </c>
      <c r="AM39" s="18" t="s">
        <v>69</v>
      </c>
      <c r="AN39" s="18"/>
      <c r="AO39" s="18"/>
      <c r="AP39" s="18">
        <f>AQ39</f>
        <v>13362</v>
      </c>
      <c r="AQ39" s="6">
        <v>13362</v>
      </c>
      <c r="AR39" s="28" t="s">
        <v>69</v>
      </c>
      <c r="AS39" s="28" t="s">
        <v>69</v>
      </c>
      <c r="AT39" s="28" t="s">
        <v>69</v>
      </c>
      <c r="AU39" s="6">
        <v>4101</v>
      </c>
      <c r="AV39" s="28" t="s">
        <v>69</v>
      </c>
      <c r="AW39" s="28" t="s">
        <v>69</v>
      </c>
      <c r="AX39" s="28" t="s">
        <v>69</v>
      </c>
      <c r="AY39" s="28">
        <v>9461</v>
      </c>
      <c r="AZ39" s="28" t="s">
        <v>69</v>
      </c>
      <c r="BA39" s="28" t="s">
        <v>69</v>
      </c>
      <c r="BB39" s="28" t="s">
        <v>69</v>
      </c>
      <c r="BC39" s="9">
        <f>BD39</f>
        <v>2930</v>
      </c>
      <c r="BD39" s="9">
        <v>2930</v>
      </c>
      <c r="BE39" s="10">
        <f>AQ39/BD39</f>
        <v>4.560409556313993</v>
      </c>
      <c r="BF39" s="8"/>
      <c r="BH39" s="96">
        <f>BJ39+BP39</f>
        <v>1118</v>
      </c>
      <c r="BI39" s="21" t="s">
        <v>69</v>
      </c>
      <c r="BJ39" s="6">
        <v>651</v>
      </c>
      <c r="BK39" s="27" t="s">
        <v>69</v>
      </c>
      <c r="BL39" s="27" t="s">
        <v>69</v>
      </c>
      <c r="BM39" s="27" t="s">
        <v>69</v>
      </c>
      <c r="BN39" s="27" t="s">
        <v>69</v>
      </c>
      <c r="BO39" s="27" t="s">
        <v>69</v>
      </c>
      <c r="BP39" s="6">
        <v>467</v>
      </c>
      <c r="BQ39" s="63" t="s">
        <v>69</v>
      </c>
      <c r="BR39" s="63" t="s">
        <v>69</v>
      </c>
      <c r="BS39" s="63" t="s">
        <v>69</v>
      </c>
      <c r="BT39" s="63"/>
      <c r="BU39" s="63"/>
      <c r="BV39" s="8" t="e">
        <f t="shared" ref="BV39:BV41" si="2">BX39+CE39</f>
        <v>#VALUE!</v>
      </c>
      <c r="BW39" s="63" t="s">
        <v>69</v>
      </c>
      <c r="BX39" s="6">
        <v>17</v>
      </c>
      <c r="BY39" s="9" t="s">
        <v>69</v>
      </c>
      <c r="BZ39" s="27" t="s">
        <v>69</v>
      </c>
      <c r="CA39" s="27" t="s">
        <v>69</v>
      </c>
      <c r="CB39" s="27" t="s">
        <v>69</v>
      </c>
      <c r="CC39" s="27"/>
      <c r="CD39" s="27"/>
      <c r="CE39" s="28" t="s">
        <v>69</v>
      </c>
      <c r="CF39" s="14" t="s">
        <v>69</v>
      </c>
      <c r="CG39" s="14" t="s">
        <v>69</v>
      </c>
      <c r="CJ39" s="14" t="s">
        <v>69</v>
      </c>
      <c r="CK39" s="14" t="s">
        <v>69</v>
      </c>
      <c r="CM39" s="14" t="s">
        <v>69</v>
      </c>
      <c r="CN39" s="14" t="s">
        <v>69</v>
      </c>
      <c r="CO39" s="14" t="s">
        <v>69</v>
      </c>
      <c r="CP39" s="14" t="s">
        <v>69</v>
      </c>
      <c r="CQ39" s="14" t="s">
        <v>69</v>
      </c>
      <c r="CS39" s="14" t="s">
        <v>69</v>
      </c>
      <c r="CT39" s="14" t="s">
        <v>69</v>
      </c>
      <c r="CU39" s="14" t="s">
        <v>69</v>
      </c>
      <c r="CW39" s="215">
        <f>BX39+Wrangell!BQ39</f>
        <v>26</v>
      </c>
      <c r="CX39" s="215">
        <f>AP39+Wrangell!AI39</f>
        <v>48230</v>
      </c>
    </row>
    <row r="40" spans="1:102" s="14" customFormat="1" x14ac:dyDescent="0.3">
      <c r="A40" s="3" t="s">
        <v>86</v>
      </c>
      <c r="B40" t="s">
        <v>87</v>
      </c>
      <c r="C40" t="s">
        <v>88</v>
      </c>
      <c r="D40" t="s">
        <v>157</v>
      </c>
      <c r="E40" t="s">
        <v>474</v>
      </c>
      <c r="F40" s="16">
        <v>1984</v>
      </c>
      <c r="G40" s="1">
        <v>30801</v>
      </c>
      <c r="H40" s="1">
        <v>30877</v>
      </c>
      <c r="I40" s="5">
        <f t="shared" si="1"/>
        <v>77</v>
      </c>
      <c r="J40" s="412">
        <f>AQ40/Q40</f>
        <v>3.7512831479897346</v>
      </c>
      <c r="K40" s="412">
        <f>BJ40/T40</f>
        <v>3.6309523809523809</v>
      </c>
      <c r="L40" s="412">
        <f>BX40/V40</f>
        <v>4.0454545454545459</v>
      </c>
      <c r="M40" s="60"/>
      <c r="N40" s="60"/>
      <c r="O40" s="240" t="s">
        <v>69</v>
      </c>
      <c r="P40" s="114">
        <v>1161</v>
      </c>
      <c r="Q40" s="114">
        <v>4676</v>
      </c>
      <c r="R40" s="114">
        <v>1416</v>
      </c>
      <c r="S40" s="114">
        <v>3260</v>
      </c>
      <c r="T40" s="114">
        <v>168</v>
      </c>
      <c r="U40" s="114">
        <v>72</v>
      </c>
      <c r="V40" s="114">
        <v>22</v>
      </c>
      <c r="W40" s="240" t="s">
        <v>69</v>
      </c>
      <c r="X40" s="357"/>
      <c r="Y40" s="357"/>
      <c r="Z40" s="357"/>
      <c r="AA40" s="357"/>
      <c r="AB40" s="357"/>
      <c r="AC40" s="357"/>
      <c r="AD40" s="18" t="s">
        <v>69</v>
      </c>
      <c r="AE40" s="18" t="s">
        <v>69</v>
      </c>
      <c r="AF40" s="18" t="s">
        <v>69</v>
      </c>
      <c r="AG40" s="18" t="s">
        <v>69</v>
      </c>
      <c r="AH40" s="18"/>
      <c r="AI40" s="18"/>
      <c r="AJ40" s="20" t="s">
        <v>69</v>
      </c>
      <c r="AK40" s="18" t="s">
        <v>69</v>
      </c>
      <c r="AL40" s="18" t="s">
        <v>69</v>
      </c>
      <c r="AM40" s="18" t="s">
        <v>69</v>
      </c>
      <c r="AN40" s="18"/>
      <c r="AO40" s="18"/>
      <c r="AP40" s="18">
        <f t="shared" ref="AP40:AP43" si="3">AQ40</f>
        <v>17541</v>
      </c>
      <c r="AQ40" s="6">
        <v>17541</v>
      </c>
      <c r="AR40" s="28" t="s">
        <v>69</v>
      </c>
      <c r="AS40" s="28" t="s">
        <v>69</v>
      </c>
      <c r="AT40" s="28" t="s">
        <v>69</v>
      </c>
      <c r="AU40" s="6">
        <v>5285</v>
      </c>
      <c r="AV40" s="28" t="s">
        <v>69</v>
      </c>
      <c r="AW40" s="28" t="s">
        <v>69</v>
      </c>
      <c r="AX40" s="28" t="s">
        <v>69</v>
      </c>
      <c r="AY40" s="28">
        <v>12336</v>
      </c>
      <c r="AZ40" s="28" t="s">
        <v>69</v>
      </c>
      <c r="BA40" s="28" t="s">
        <v>69</v>
      </c>
      <c r="BB40" s="28" t="s">
        <v>69</v>
      </c>
      <c r="BC40" s="9">
        <f t="shared" ref="BC40:BC41" si="4">BD40</f>
        <v>4516</v>
      </c>
      <c r="BD40" s="9">
        <v>4516</v>
      </c>
      <c r="BE40" s="10">
        <f>AQ40/BD40</f>
        <v>3.8841895482728077</v>
      </c>
      <c r="BF40" s="8"/>
      <c r="BH40" s="96">
        <f t="shared" ref="BH40:BH43" si="5">BJ40+BP40</f>
        <v>873</v>
      </c>
      <c r="BI40" s="21" t="s">
        <v>69</v>
      </c>
      <c r="BJ40" s="6">
        <v>610</v>
      </c>
      <c r="BK40" s="27" t="s">
        <v>69</v>
      </c>
      <c r="BL40" s="27" t="s">
        <v>69</v>
      </c>
      <c r="BM40" s="27" t="s">
        <v>178</v>
      </c>
      <c r="BN40" s="27" t="s">
        <v>69</v>
      </c>
      <c r="BO40" s="27" t="s">
        <v>69</v>
      </c>
      <c r="BP40" s="6">
        <v>263</v>
      </c>
      <c r="BQ40" s="63" t="s">
        <v>69</v>
      </c>
      <c r="BR40" s="63" t="s">
        <v>69</v>
      </c>
      <c r="BS40" s="63" t="s">
        <v>69</v>
      </c>
      <c r="BT40" s="63"/>
      <c r="BU40" s="63"/>
      <c r="BV40" s="8" t="e">
        <f t="shared" si="2"/>
        <v>#VALUE!</v>
      </c>
      <c r="BW40" s="27" t="s">
        <v>69</v>
      </c>
      <c r="BX40" s="6">
        <v>89</v>
      </c>
      <c r="BY40" s="9" t="s">
        <v>69</v>
      </c>
      <c r="BZ40" s="27" t="s">
        <v>69</v>
      </c>
      <c r="CA40" s="27" t="s">
        <v>69</v>
      </c>
      <c r="CB40" s="27" t="s">
        <v>69</v>
      </c>
      <c r="CC40" s="27"/>
      <c r="CD40" s="27"/>
      <c r="CE40" s="28" t="s">
        <v>69</v>
      </c>
      <c r="CF40" s="14" t="s">
        <v>69</v>
      </c>
      <c r="CG40" s="14" t="s">
        <v>69</v>
      </c>
      <c r="CJ40" s="14" t="s">
        <v>69</v>
      </c>
      <c r="CK40" s="14" t="s">
        <v>69</v>
      </c>
      <c r="CM40" s="14" t="s">
        <v>69</v>
      </c>
      <c r="CN40" s="14" t="s">
        <v>69</v>
      </c>
      <c r="CO40" s="14" t="s">
        <v>69</v>
      </c>
      <c r="CP40" s="14" t="s">
        <v>69</v>
      </c>
      <c r="CQ40" s="14" t="s">
        <v>69</v>
      </c>
      <c r="CS40" s="14" t="s">
        <v>69</v>
      </c>
      <c r="CT40" s="14" t="s">
        <v>69</v>
      </c>
      <c r="CU40" s="14" t="s">
        <v>69</v>
      </c>
      <c r="CW40" s="215">
        <f>BX40+Wrangell!BQ40</f>
        <v>187</v>
      </c>
      <c r="CX40" s="215">
        <f>AP40+Wrangell!AI40</f>
        <v>43765</v>
      </c>
    </row>
    <row r="41" spans="1:102" s="14" customFormat="1" x14ac:dyDescent="0.3">
      <c r="A41" s="3" t="s">
        <v>89</v>
      </c>
      <c r="B41" t="s">
        <v>90</v>
      </c>
      <c r="C41" t="s">
        <v>91</v>
      </c>
      <c r="D41" t="s">
        <v>158</v>
      </c>
      <c r="E41" t="s">
        <v>473</v>
      </c>
      <c r="F41" s="16">
        <v>1985</v>
      </c>
      <c r="G41" s="1">
        <v>31152</v>
      </c>
      <c r="H41" s="1">
        <v>31228</v>
      </c>
      <c r="I41" s="5">
        <f t="shared" si="1"/>
        <v>77</v>
      </c>
      <c r="J41" s="412">
        <f>AQ41/Q41</f>
        <v>4.2175978002749659</v>
      </c>
      <c r="K41" s="412">
        <f>BJ41/T41</f>
        <v>3.9350649350649349</v>
      </c>
      <c r="L41" s="412">
        <f>BX41/V41</f>
        <v>5.7831325301204819</v>
      </c>
      <c r="M41" s="60"/>
      <c r="N41" s="60"/>
      <c r="O41" s="240" t="s">
        <v>69</v>
      </c>
      <c r="P41" s="114">
        <v>770</v>
      </c>
      <c r="Q41" s="114">
        <v>8001</v>
      </c>
      <c r="R41" s="114">
        <v>659</v>
      </c>
      <c r="S41" s="114">
        <v>7342</v>
      </c>
      <c r="T41" s="114">
        <v>77</v>
      </c>
      <c r="U41" s="114">
        <v>27</v>
      </c>
      <c r="V41" s="114">
        <v>83</v>
      </c>
      <c r="W41" s="240" t="s">
        <v>69</v>
      </c>
      <c r="X41" s="357"/>
      <c r="Y41" s="357"/>
      <c r="Z41" s="357"/>
      <c r="AA41" s="357"/>
      <c r="AB41" s="357"/>
      <c r="AC41" s="357"/>
      <c r="AD41" s="18" t="s">
        <v>69</v>
      </c>
      <c r="AE41" s="18" t="s">
        <v>69</v>
      </c>
      <c r="AF41" s="18" t="s">
        <v>69</v>
      </c>
      <c r="AG41" s="18" t="s">
        <v>69</v>
      </c>
      <c r="AH41" s="18"/>
      <c r="AI41" s="18"/>
      <c r="AJ41" s="20" t="s">
        <v>69</v>
      </c>
      <c r="AK41" s="18" t="s">
        <v>69</v>
      </c>
      <c r="AL41" s="18" t="s">
        <v>69</v>
      </c>
      <c r="AM41" s="18" t="s">
        <v>69</v>
      </c>
      <c r="AN41" s="18"/>
      <c r="AO41" s="18"/>
      <c r="AP41" s="18">
        <f t="shared" si="3"/>
        <v>33745</v>
      </c>
      <c r="AQ41" s="6">
        <v>33745</v>
      </c>
      <c r="AR41" s="28" t="s">
        <v>69</v>
      </c>
      <c r="AS41" s="28" t="s">
        <v>69</v>
      </c>
      <c r="AT41" s="28" t="s">
        <v>69</v>
      </c>
      <c r="AU41" s="6">
        <v>2764</v>
      </c>
      <c r="AV41" s="28" t="s">
        <v>69</v>
      </c>
      <c r="AW41" s="28" t="s">
        <v>69</v>
      </c>
      <c r="AX41" s="28" t="s">
        <v>69</v>
      </c>
      <c r="AY41" s="28">
        <v>30982</v>
      </c>
      <c r="AZ41" s="28" t="s">
        <v>69</v>
      </c>
      <c r="BA41" s="28" t="s">
        <v>69</v>
      </c>
      <c r="BB41" s="28" t="s">
        <v>69</v>
      </c>
      <c r="BC41" s="9">
        <f t="shared" si="4"/>
        <v>3418</v>
      </c>
      <c r="BD41" s="9">
        <v>3418</v>
      </c>
      <c r="BE41" s="10">
        <f>AQ41/BD41</f>
        <v>9.8727325921591582</v>
      </c>
      <c r="BF41" s="8"/>
      <c r="BH41" s="96">
        <f t="shared" si="5"/>
        <v>391</v>
      </c>
      <c r="BI41" s="21" t="s">
        <v>69</v>
      </c>
      <c r="BJ41" s="6">
        <v>303</v>
      </c>
      <c r="BK41" s="27" t="s">
        <v>69</v>
      </c>
      <c r="BL41" s="27" t="s">
        <v>69</v>
      </c>
      <c r="BM41" s="27" t="s">
        <v>69</v>
      </c>
      <c r="BN41" s="27" t="s">
        <v>69</v>
      </c>
      <c r="BO41" s="27" t="s">
        <v>69</v>
      </c>
      <c r="BP41" s="6">
        <v>88</v>
      </c>
      <c r="BQ41" s="63" t="s">
        <v>69</v>
      </c>
      <c r="BR41" s="63" t="s">
        <v>69</v>
      </c>
      <c r="BS41" s="63" t="s">
        <v>69</v>
      </c>
      <c r="BT41" s="63"/>
      <c r="BU41" s="63"/>
      <c r="BV41" s="8" t="e">
        <f t="shared" si="2"/>
        <v>#VALUE!</v>
      </c>
      <c r="BW41" s="27" t="s">
        <v>69</v>
      </c>
      <c r="BX41" s="6">
        <v>480</v>
      </c>
      <c r="BY41" s="9" t="s">
        <v>69</v>
      </c>
      <c r="BZ41" s="27" t="s">
        <v>69</v>
      </c>
      <c r="CA41" s="27" t="s">
        <v>69</v>
      </c>
      <c r="CB41" s="27" t="s">
        <v>69</v>
      </c>
      <c r="CC41" s="27"/>
      <c r="CD41" s="27"/>
      <c r="CE41" s="28" t="s">
        <v>69</v>
      </c>
      <c r="CF41" s="14" t="s">
        <v>69</v>
      </c>
      <c r="CG41" s="14" t="s">
        <v>69</v>
      </c>
      <c r="CJ41" s="14" t="s">
        <v>69</v>
      </c>
      <c r="CK41" s="14" t="s">
        <v>69</v>
      </c>
      <c r="CM41" s="14" t="s">
        <v>69</v>
      </c>
      <c r="CN41" s="14" t="s">
        <v>69</v>
      </c>
      <c r="CO41" s="14" t="s">
        <v>69</v>
      </c>
      <c r="CP41" s="14" t="s">
        <v>69</v>
      </c>
      <c r="CQ41" s="14" t="s">
        <v>69</v>
      </c>
      <c r="CS41" s="14" t="s">
        <v>69</v>
      </c>
      <c r="CT41" s="14" t="s">
        <v>69</v>
      </c>
      <c r="CU41" s="14" t="s">
        <v>69</v>
      </c>
      <c r="CW41" s="215">
        <f>BX41+Wrangell!BQ41</f>
        <v>516</v>
      </c>
      <c r="CX41" s="215">
        <f>AP41+Wrangell!AI41</f>
        <v>67742</v>
      </c>
    </row>
    <row r="42" spans="1:102" s="51" customFormat="1" x14ac:dyDescent="0.3">
      <c r="A42" s="57" t="s">
        <v>701</v>
      </c>
      <c r="B42" s="48"/>
      <c r="C42" s="48"/>
      <c r="D42" s="49"/>
      <c r="E42" s="49"/>
      <c r="F42" s="50"/>
      <c r="I42" s="58"/>
      <c r="J42" s="58"/>
      <c r="K42" s="58"/>
      <c r="L42" s="58"/>
      <c r="M42" s="58"/>
      <c r="N42" s="58"/>
      <c r="O42" s="58"/>
      <c r="P42" s="58"/>
      <c r="Q42" s="58"/>
      <c r="R42" s="58"/>
      <c r="S42" s="58"/>
      <c r="T42" s="58"/>
      <c r="U42" s="58"/>
      <c r="V42" s="58"/>
      <c r="W42" s="58"/>
      <c r="X42" s="58"/>
      <c r="Y42" s="58"/>
      <c r="Z42" s="58"/>
      <c r="AA42" s="58"/>
      <c r="AB42" s="58"/>
      <c r="AC42" s="58"/>
      <c r="AD42" s="52"/>
      <c r="AE42" s="52"/>
      <c r="AF42" s="52"/>
      <c r="AG42" s="52"/>
      <c r="AH42" s="52"/>
      <c r="AI42" s="52"/>
      <c r="AJ42" s="53"/>
      <c r="AK42" s="53"/>
      <c r="AL42" s="53"/>
      <c r="AM42" s="53"/>
      <c r="AN42" s="53"/>
      <c r="AO42" s="53"/>
      <c r="AP42" s="53"/>
      <c r="AQ42" s="53"/>
      <c r="AR42" s="53"/>
      <c r="AS42" s="53"/>
      <c r="AT42" s="53"/>
      <c r="AU42" s="53"/>
      <c r="AV42" s="53"/>
      <c r="AW42" s="53"/>
      <c r="AX42" s="53"/>
      <c r="AY42" s="53"/>
      <c r="AZ42" s="53"/>
      <c r="BA42" s="53"/>
      <c r="BB42" s="53"/>
      <c r="BE42" s="54"/>
      <c r="BF42" s="55"/>
      <c r="BH42" s="53"/>
      <c r="BI42" s="53"/>
      <c r="BJ42" s="53"/>
      <c r="BK42" s="56"/>
      <c r="BL42" s="56"/>
      <c r="BM42" s="56"/>
      <c r="BN42" s="56"/>
      <c r="BO42" s="56"/>
      <c r="BP42" s="55"/>
      <c r="BQ42" s="55"/>
      <c r="BR42" s="55"/>
      <c r="BS42" s="55"/>
      <c r="BT42" s="55"/>
      <c r="BU42" s="55"/>
      <c r="BV42" s="56"/>
      <c r="BW42" s="56"/>
      <c r="BX42" s="53"/>
      <c r="BY42" s="53"/>
      <c r="BZ42" s="56"/>
      <c r="CA42" s="56"/>
      <c r="CB42" s="56"/>
      <c r="CC42" s="56"/>
      <c r="CD42" s="56"/>
      <c r="CE42" s="55"/>
      <c r="CW42" s="341"/>
      <c r="CX42" s="341"/>
    </row>
    <row r="43" spans="1:102" s="14" customFormat="1" x14ac:dyDescent="0.3">
      <c r="A43" s="4" t="s">
        <v>79</v>
      </c>
      <c r="B43" t="s">
        <v>80</v>
      </c>
      <c r="C43" t="s">
        <v>81</v>
      </c>
      <c r="D43" t="s">
        <v>688</v>
      </c>
      <c r="E43" t="s">
        <v>687</v>
      </c>
      <c r="F43" s="206">
        <v>1986</v>
      </c>
      <c r="G43" s="1">
        <v>31516</v>
      </c>
      <c r="H43" s="1">
        <v>31592</v>
      </c>
      <c r="I43" s="5">
        <f t="shared" si="1"/>
        <v>77</v>
      </c>
      <c r="J43" s="5"/>
      <c r="K43" s="5"/>
      <c r="L43" s="5"/>
      <c r="M43" s="5"/>
      <c r="N43" s="5"/>
      <c r="O43" s="240" t="s">
        <v>69</v>
      </c>
      <c r="P43" s="240" t="s">
        <v>69</v>
      </c>
      <c r="Q43" s="240" t="s">
        <v>69</v>
      </c>
      <c r="R43" s="240" t="s">
        <v>69</v>
      </c>
      <c r="S43" s="240" t="s">
        <v>69</v>
      </c>
      <c r="T43" s="240" t="s">
        <v>69</v>
      </c>
      <c r="U43" s="240" t="s">
        <v>69</v>
      </c>
      <c r="V43" s="240" t="s">
        <v>69</v>
      </c>
      <c r="W43" s="240" t="s">
        <v>69</v>
      </c>
      <c r="X43" s="357"/>
      <c r="Y43" s="357"/>
      <c r="Z43" s="357"/>
      <c r="AA43" s="357"/>
      <c r="AB43" s="357"/>
      <c r="AC43" s="357"/>
      <c r="AD43" s="18" t="s">
        <v>69</v>
      </c>
      <c r="AE43" s="18" t="s">
        <v>69</v>
      </c>
      <c r="AF43" s="18" t="s">
        <v>69</v>
      </c>
      <c r="AG43" s="18" t="s">
        <v>69</v>
      </c>
      <c r="AH43" s="18"/>
      <c r="AI43" s="18"/>
      <c r="AJ43" s="62">
        <f>'P2'!AB11</f>
        <v>11273</v>
      </c>
      <c r="AK43" s="18" t="s">
        <v>69</v>
      </c>
      <c r="AL43" s="18" t="s">
        <v>69</v>
      </c>
      <c r="AM43" s="18" t="s">
        <v>69</v>
      </c>
      <c r="AN43" s="18"/>
      <c r="AO43" s="18"/>
      <c r="AP43" s="96">
        <f t="shared" si="3"/>
        <v>24759</v>
      </c>
      <c r="AQ43" s="8">
        <f>AU43+AY43</f>
        <v>24759</v>
      </c>
      <c r="AR43" s="28" t="s">
        <v>69</v>
      </c>
      <c r="AS43" s="28" t="s">
        <v>69</v>
      </c>
      <c r="AT43" s="28" t="s">
        <v>69</v>
      </c>
      <c r="AU43" s="6">
        <v>3949</v>
      </c>
      <c r="AV43" s="28" t="s">
        <v>69</v>
      </c>
      <c r="AW43" s="28" t="s">
        <v>69</v>
      </c>
      <c r="AX43" s="28" t="s">
        <v>69</v>
      </c>
      <c r="AY43" s="28">
        <v>20810</v>
      </c>
      <c r="AZ43" s="28" t="s">
        <v>69</v>
      </c>
      <c r="BA43" s="28" t="s">
        <v>69</v>
      </c>
      <c r="BB43" s="28" t="s">
        <v>69</v>
      </c>
      <c r="BC43" s="26">
        <f>BG43</f>
        <v>4055.0120088285116</v>
      </c>
      <c r="BD43" s="28"/>
      <c r="BE43" s="25">
        <f>AVERAGE(BE39:BE41)</f>
        <v>6.105777232248653</v>
      </c>
      <c r="BF43" s="8"/>
      <c r="BG43" s="26">
        <f>AQ43/BE43</f>
        <v>4055.0120088285116</v>
      </c>
      <c r="BH43" s="96">
        <f t="shared" si="5"/>
        <v>1075</v>
      </c>
      <c r="BI43" s="21" t="s">
        <v>69</v>
      </c>
      <c r="BJ43" s="6">
        <v>581</v>
      </c>
      <c r="BK43" s="27" t="s">
        <v>69</v>
      </c>
      <c r="BL43" s="27" t="s">
        <v>69</v>
      </c>
      <c r="BM43" s="27" t="s">
        <v>69</v>
      </c>
      <c r="BN43" s="27" t="s">
        <v>69</v>
      </c>
      <c r="BO43" s="27" t="s">
        <v>69</v>
      </c>
      <c r="BP43" s="28">
        <v>494</v>
      </c>
      <c r="BQ43" s="63" t="s">
        <v>69</v>
      </c>
      <c r="BR43" s="63" t="s">
        <v>69</v>
      </c>
      <c r="BS43" s="63" t="s">
        <v>69</v>
      </c>
      <c r="BT43" s="63"/>
      <c r="BU43" s="63"/>
      <c r="BV43" s="8" t="e">
        <f>BX43+CE43</f>
        <v>#VALUE!</v>
      </c>
      <c r="BW43" s="27" t="s">
        <v>69</v>
      </c>
      <c r="BX43" s="6">
        <v>193</v>
      </c>
      <c r="BY43" s="9" t="s">
        <v>69</v>
      </c>
      <c r="BZ43" s="27" t="s">
        <v>69</v>
      </c>
      <c r="CA43" s="27" t="s">
        <v>69</v>
      </c>
      <c r="CB43" s="27" t="s">
        <v>69</v>
      </c>
      <c r="CC43" s="27"/>
      <c r="CD43" s="27"/>
      <c r="CE43" s="28" t="s">
        <v>69</v>
      </c>
      <c r="CF43" s="14" t="s">
        <v>69</v>
      </c>
      <c r="CG43" s="14" t="s">
        <v>69</v>
      </c>
      <c r="CJ43" s="14" t="s">
        <v>69</v>
      </c>
      <c r="CK43" s="14" t="s">
        <v>69</v>
      </c>
      <c r="CM43" s="14" t="s">
        <v>69</v>
      </c>
      <c r="CN43" s="14" t="s">
        <v>69</v>
      </c>
      <c r="CO43" s="14" t="s">
        <v>69</v>
      </c>
      <c r="CP43" s="14" t="s">
        <v>69</v>
      </c>
      <c r="CQ43" s="14" t="s">
        <v>69</v>
      </c>
      <c r="CS43" s="14" t="s">
        <v>69</v>
      </c>
      <c r="CT43" s="14" t="s">
        <v>69</v>
      </c>
      <c r="CU43" s="14" t="s">
        <v>69</v>
      </c>
      <c r="CW43" s="215">
        <f>BX43+Wrangell!BQ43</f>
        <v>238</v>
      </c>
      <c r="CX43" s="215">
        <f>AP43+Wrangell!AI43</f>
        <v>71868</v>
      </c>
    </row>
    <row r="44" spans="1:102" s="14" customFormat="1" x14ac:dyDescent="0.3">
      <c r="A44" s="3" t="s">
        <v>49</v>
      </c>
      <c r="B44" t="s">
        <v>50</v>
      </c>
      <c r="C44" t="s">
        <v>51</v>
      </c>
      <c r="D44" t="s">
        <v>159</v>
      </c>
      <c r="E44" t="s">
        <v>470</v>
      </c>
      <c r="F44" s="16">
        <v>1987</v>
      </c>
      <c r="G44" s="1">
        <v>31887</v>
      </c>
      <c r="H44" s="1">
        <v>32033</v>
      </c>
      <c r="I44" s="5">
        <f t="shared" si="1"/>
        <v>147</v>
      </c>
      <c r="J44" s="5"/>
      <c r="K44" s="5"/>
      <c r="L44" s="5"/>
      <c r="M44" s="5"/>
      <c r="N44" s="5"/>
      <c r="O44" s="240" t="s">
        <v>69</v>
      </c>
      <c r="P44" s="240" t="s">
        <v>69</v>
      </c>
      <c r="Q44" s="240" t="s">
        <v>69</v>
      </c>
      <c r="R44" s="240" t="s">
        <v>69</v>
      </c>
      <c r="S44" s="240" t="s">
        <v>69</v>
      </c>
      <c r="T44" s="240" t="s">
        <v>69</v>
      </c>
      <c r="U44" s="240" t="s">
        <v>69</v>
      </c>
      <c r="V44" s="240" t="s">
        <v>69</v>
      </c>
      <c r="W44" s="240" t="s">
        <v>69</v>
      </c>
      <c r="X44" s="357"/>
      <c r="Y44" s="357"/>
      <c r="Z44" s="357"/>
      <c r="AA44" s="357"/>
      <c r="AB44" s="357"/>
      <c r="AC44" s="357"/>
      <c r="AD44" s="18" t="s">
        <v>69</v>
      </c>
      <c r="AE44" s="18" t="s">
        <v>69</v>
      </c>
      <c r="AF44" s="18" t="s">
        <v>69</v>
      </c>
      <c r="AG44" s="18" t="s">
        <v>69</v>
      </c>
      <c r="AH44" s="18"/>
      <c r="AI44" s="18"/>
      <c r="AJ44" s="6">
        <v>15557</v>
      </c>
      <c r="AK44" s="18" t="s">
        <v>69</v>
      </c>
      <c r="AL44" s="6">
        <v>13518</v>
      </c>
      <c r="AM44" s="6">
        <v>17596</v>
      </c>
      <c r="AN44" s="6"/>
      <c r="AO44" s="6"/>
      <c r="AP44" s="6">
        <f>AQ44</f>
        <v>35501</v>
      </c>
      <c r="AQ44" s="6">
        <v>35501</v>
      </c>
      <c r="AR44" s="18" t="s">
        <v>69</v>
      </c>
      <c r="AS44" s="6">
        <v>30619</v>
      </c>
      <c r="AT44" s="6">
        <v>40382</v>
      </c>
      <c r="AU44" s="6">
        <v>11665</v>
      </c>
      <c r="AV44" s="18" t="s">
        <v>69</v>
      </c>
      <c r="AW44" s="6">
        <v>9280</v>
      </c>
      <c r="AX44" s="6">
        <v>14050</v>
      </c>
      <c r="AY44" s="6">
        <v>21906</v>
      </c>
      <c r="AZ44" s="6" t="s">
        <v>69</v>
      </c>
      <c r="BA44" s="6">
        <v>18699</v>
      </c>
      <c r="BB44" s="6">
        <v>25113</v>
      </c>
      <c r="BC44" s="26">
        <f>BG44</f>
        <v>6934.7708121528131</v>
      </c>
      <c r="BD44" s="28" t="s">
        <v>69</v>
      </c>
      <c r="BE44" s="25">
        <f>AVERAGE(BE45:BE46)</f>
        <v>5.1192751659198894</v>
      </c>
      <c r="BF44" s="8"/>
      <c r="BG44" s="26">
        <f>AQ44/BE44</f>
        <v>6934.7708121528131</v>
      </c>
      <c r="BH44" s="8">
        <f>BJ44+BP44</f>
        <v>2970</v>
      </c>
      <c r="BI44" s="21" t="s">
        <v>69</v>
      </c>
      <c r="BJ44" s="6">
        <v>1595</v>
      </c>
      <c r="BK44" s="27" t="s">
        <v>69</v>
      </c>
      <c r="BL44" s="6">
        <v>1238</v>
      </c>
      <c r="BM44" s="6">
        <v>1952</v>
      </c>
      <c r="BN44" s="9" t="s">
        <v>69</v>
      </c>
      <c r="BO44" s="9" t="s">
        <v>69</v>
      </c>
      <c r="BP44" s="6">
        <v>1375</v>
      </c>
      <c r="BQ44" s="28" t="s">
        <v>69</v>
      </c>
      <c r="BR44" s="9" t="s">
        <v>69</v>
      </c>
      <c r="BS44" s="9" t="s">
        <v>69</v>
      </c>
      <c r="BT44" s="9"/>
      <c r="BU44" s="9"/>
      <c r="BV44" s="8">
        <f>BX44+CE44</f>
        <v>366</v>
      </c>
      <c r="BW44" s="14" t="s">
        <v>69</v>
      </c>
      <c r="BX44" s="6">
        <v>81</v>
      </c>
      <c r="BY44" s="9" t="s">
        <v>69</v>
      </c>
      <c r="BZ44" s="14" t="s">
        <v>69</v>
      </c>
      <c r="CA44" s="6">
        <v>27</v>
      </c>
      <c r="CB44" s="6">
        <v>135</v>
      </c>
      <c r="CC44" s="6"/>
      <c r="CD44" s="6"/>
      <c r="CE44" s="6">
        <v>285</v>
      </c>
      <c r="CF44" s="6">
        <v>56</v>
      </c>
      <c r="CG44" s="6">
        <v>748</v>
      </c>
      <c r="CH44" s="6"/>
      <c r="CI44" s="6"/>
      <c r="CJ44" s="9" t="s">
        <v>69</v>
      </c>
      <c r="CK44" s="9" t="s">
        <v>69</v>
      </c>
      <c r="CL44" s="9"/>
      <c r="CM44" s="9" t="s">
        <v>69</v>
      </c>
      <c r="CN44" s="9" t="s">
        <v>69</v>
      </c>
      <c r="CO44" s="9" t="s">
        <v>69</v>
      </c>
      <c r="CP44" s="9" t="s">
        <v>69</v>
      </c>
      <c r="CQ44" s="9" t="s">
        <v>69</v>
      </c>
      <c r="CR44" s="9"/>
      <c r="CS44" s="9" t="s">
        <v>69</v>
      </c>
      <c r="CT44" s="9" t="s">
        <v>69</v>
      </c>
      <c r="CU44" s="9" t="s">
        <v>69</v>
      </c>
      <c r="CW44" s="215">
        <f>BX44+Wrangell!BQ44</f>
        <v>349</v>
      </c>
      <c r="CX44" s="215">
        <f>AP44+Wrangell!AI44</f>
        <v>86856</v>
      </c>
    </row>
    <row r="45" spans="1:102" s="14" customFormat="1" x14ac:dyDescent="0.3">
      <c r="A45" s="4" t="s">
        <v>53</v>
      </c>
      <c r="B45" t="s">
        <v>54</v>
      </c>
      <c r="C45" t="s">
        <v>55</v>
      </c>
      <c r="D45" t="s">
        <v>159</v>
      </c>
      <c r="E45" t="s">
        <v>449</v>
      </c>
      <c r="F45" s="16">
        <v>1988</v>
      </c>
      <c r="G45" s="1">
        <v>32244</v>
      </c>
      <c r="H45" s="1">
        <v>32341</v>
      </c>
      <c r="I45" s="5">
        <f t="shared" si="1"/>
        <v>98</v>
      </c>
      <c r="J45" s="5"/>
      <c r="K45" s="5"/>
      <c r="L45" s="5"/>
      <c r="M45" s="5"/>
      <c r="N45" s="5"/>
      <c r="O45" s="240" t="s">
        <v>69</v>
      </c>
      <c r="P45" s="240" t="s">
        <v>69</v>
      </c>
      <c r="Q45" s="240" t="s">
        <v>69</v>
      </c>
      <c r="R45" s="240" t="s">
        <v>69</v>
      </c>
      <c r="S45" s="240" t="s">
        <v>69</v>
      </c>
      <c r="T45" s="240" t="s">
        <v>69</v>
      </c>
      <c r="U45" s="240" t="s">
        <v>69</v>
      </c>
      <c r="V45" s="240" t="s">
        <v>69</v>
      </c>
      <c r="W45" s="240" t="s">
        <v>69</v>
      </c>
      <c r="X45" s="357"/>
      <c r="Y45" s="357"/>
      <c r="Z45" s="357"/>
      <c r="AA45" s="357"/>
      <c r="AB45" s="357"/>
      <c r="AC45" s="357"/>
      <c r="AD45" s="6">
        <v>2694</v>
      </c>
      <c r="AE45" s="20" t="s">
        <v>69</v>
      </c>
      <c r="AF45" s="6">
        <v>2363</v>
      </c>
      <c r="AG45" s="6">
        <v>3025</v>
      </c>
      <c r="AH45" s="6"/>
      <c r="AI45" s="6"/>
      <c r="AJ45" s="6">
        <v>13291</v>
      </c>
      <c r="AK45" s="18" t="s">
        <v>69</v>
      </c>
      <c r="AL45" s="6">
        <v>11183</v>
      </c>
      <c r="AM45" s="6">
        <v>15399</v>
      </c>
      <c r="AN45" s="6"/>
      <c r="AO45" s="6"/>
      <c r="AP45" s="6">
        <f t="shared" ref="AP45:AP46" si="6">AQ45</f>
        <v>30421</v>
      </c>
      <c r="AQ45" s="6">
        <v>30421</v>
      </c>
      <c r="AR45" s="18" t="s">
        <v>69</v>
      </c>
      <c r="AS45" s="6">
        <v>25313</v>
      </c>
      <c r="AT45" s="6">
        <v>35529</v>
      </c>
      <c r="AU45" s="6">
        <v>5398</v>
      </c>
      <c r="AV45" s="18" t="s">
        <v>69</v>
      </c>
      <c r="AW45" s="6">
        <v>3935</v>
      </c>
      <c r="AX45" s="6">
        <v>6861</v>
      </c>
      <c r="AY45" s="6">
        <v>24952</v>
      </c>
      <c r="AZ45" s="6" t="s">
        <v>69</v>
      </c>
      <c r="BA45" s="6">
        <v>20270</v>
      </c>
      <c r="BB45" s="6">
        <v>29634</v>
      </c>
      <c r="BC45" s="8">
        <f>BF45</f>
        <v>6166.1405462342937</v>
      </c>
      <c r="BD45" s="28" t="s">
        <v>69</v>
      </c>
      <c r="BE45" s="109">
        <f>AQ45/BF45</f>
        <v>4.9335560504825544</v>
      </c>
      <c r="BF45" s="8">
        <f t="shared" ref="BF45:BF53" si="7">AD45/AJ45*AQ45</f>
        <v>6166.1405462342937</v>
      </c>
      <c r="BG45" s="8"/>
      <c r="BH45" s="8">
        <f t="shared" ref="BH45:BH46" si="8">BJ45+BP45</f>
        <v>1260</v>
      </c>
      <c r="BI45" s="21" t="s">
        <v>69</v>
      </c>
      <c r="BJ45" s="6">
        <v>602</v>
      </c>
      <c r="BK45" s="27" t="s">
        <v>69</v>
      </c>
      <c r="BL45" s="6">
        <v>386</v>
      </c>
      <c r="BM45" s="6">
        <v>819</v>
      </c>
      <c r="BN45" s="9" t="s">
        <v>69</v>
      </c>
      <c r="BO45" s="9" t="s">
        <v>69</v>
      </c>
      <c r="BP45" s="6">
        <v>658</v>
      </c>
      <c r="BQ45" s="28" t="s">
        <v>69</v>
      </c>
      <c r="BR45" s="6">
        <v>338</v>
      </c>
      <c r="BS45" s="6">
        <v>983</v>
      </c>
      <c r="BT45" s="6"/>
      <c r="BU45" s="6"/>
      <c r="BV45" s="8">
        <f t="shared" ref="BV45:BV46" si="9">BX45+CE45</f>
        <v>38</v>
      </c>
      <c r="BW45" s="14" t="s">
        <v>69</v>
      </c>
      <c r="BX45" s="6">
        <v>38</v>
      </c>
      <c r="BY45" s="9" t="s">
        <v>69</v>
      </c>
      <c r="BZ45" s="14" t="s">
        <v>69</v>
      </c>
      <c r="CA45" s="6">
        <v>6</v>
      </c>
      <c r="CB45" s="6">
        <v>84</v>
      </c>
      <c r="CC45" s="6"/>
      <c r="CD45" s="6"/>
      <c r="CE45" s="6">
        <v>0</v>
      </c>
      <c r="CF45" s="6">
        <v>0</v>
      </c>
      <c r="CG45" s="6">
        <v>0</v>
      </c>
      <c r="CH45" s="6"/>
      <c r="CI45" s="6"/>
      <c r="CJ45" s="9" t="s">
        <v>69</v>
      </c>
      <c r="CK45" s="9" t="s">
        <v>69</v>
      </c>
      <c r="CL45" s="9"/>
      <c r="CM45" s="9" t="s">
        <v>69</v>
      </c>
      <c r="CN45" s="9" t="s">
        <v>69</v>
      </c>
      <c r="CO45" s="9" t="s">
        <v>69</v>
      </c>
      <c r="CP45" s="9" t="s">
        <v>69</v>
      </c>
      <c r="CQ45" s="9" t="s">
        <v>69</v>
      </c>
      <c r="CR45" s="9"/>
      <c r="CS45" s="9" t="s">
        <v>69</v>
      </c>
      <c r="CT45" s="9" t="s">
        <v>69</v>
      </c>
      <c r="CU45" s="9" t="s">
        <v>69</v>
      </c>
      <c r="CW45" s="215">
        <f>BX45+Wrangell!BQ45</f>
        <v>103</v>
      </c>
      <c r="CX45" s="215">
        <f>AP45+Wrangell!AI45</f>
        <v>65004</v>
      </c>
    </row>
    <row r="46" spans="1:102" s="14" customFormat="1" x14ac:dyDescent="0.3">
      <c r="A46" s="4" t="s">
        <v>56</v>
      </c>
      <c r="B46" t="s">
        <v>57</v>
      </c>
      <c r="C46" t="s">
        <v>58</v>
      </c>
      <c r="D46" t="s">
        <v>159</v>
      </c>
      <c r="E46" t="s">
        <v>446</v>
      </c>
      <c r="F46" s="16">
        <v>1989</v>
      </c>
      <c r="G46" s="1">
        <v>32608</v>
      </c>
      <c r="H46" s="1">
        <v>32705</v>
      </c>
      <c r="I46" s="5">
        <f t="shared" si="1"/>
        <v>98</v>
      </c>
      <c r="J46" s="5"/>
      <c r="K46" s="5"/>
      <c r="L46" s="5"/>
      <c r="M46" s="5"/>
      <c r="N46" s="5"/>
      <c r="O46" s="240" t="s">
        <v>69</v>
      </c>
      <c r="P46" s="240" t="s">
        <v>69</v>
      </c>
      <c r="Q46" s="240" t="s">
        <v>69</v>
      </c>
      <c r="R46" s="240" t="s">
        <v>69</v>
      </c>
      <c r="S46" s="240" t="s">
        <v>69</v>
      </c>
      <c r="T46" s="240" t="s">
        <v>69</v>
      </c>
      <c r="U46" s="240" t="s">
        <v>69</v>
      </c>
      <c r="V46" s="240" t="s">
        <v>69</v>
      </c>
      <c r="W46" s="240" t="s">
        <v>69</v>
      </c>
      <c r="X46" s="357"/>
      <c r="Y46" s="357"/>
      <c r="Z46" s="357"/>
      <c r="AA46" s="357"/>
      <c r="AB46" s="357"/>
      <c r="AC46" s="357"/>
      <c r="AD46" s="6">
        <v>2623</v>
      </c>
      <c r="AE46" s="20" t="s">
        <v>69</v>
      </c>
      <c r="AF46" s="6">
        <v>2289</v>
      </c>
      <c r="AG46" s="6">
        <v>2956</v>
      </c>
      <c r="AH46" s="6"/>
      <c r="AI46" s="6"/>
      <c r="AJ46" s="6">
        <v>13915</v>
      </c>
      <c r="AK46" s="18" t="s">
        <v>69</v>
      </c>
      <c r="AL46" s="6">
        <v>11870</v>
      </c>
      <c r="AM46" s="6">
        <v>15959</v>
      </c>
      <c r="AN46" s="6"/>
      <c r="AO46" s="6"/>
      <c r="AP46" s="6">
        <f t="shared" si="6"/>
        <v>32139</v>
      </c>
      <c r="AQ46" s="6">
        <v>32139</v>
      </c>
      <c r="AR46" s="18" t="s">
        <v>69</v>
      </c>
      <c r="AS46" s="6">
        <v>26843</v>
      </c>
      <c r="AT46" s="6">
        <v>37436</v>
      </c>
      <c r="AU46" s="6">
        <v>5536</v>
      </c>
      <c r="AV46" s="18" t="s">
        <v>69</v>
      </c>
      <c r="AW46" s="6">
        <v>3821</v>
      </c>
      <c r="AX46" s="6">
        <v>7320</v>
      </c>
      <c r="AY46" s="6">
        <v>26530</v>
      </c>
      <c r="AZ46" s="6" t="s">
        <v>69</v>
      </c>
      <c r="BA46" s="6">
        <v>22137</v>
      </c>
      <c r="BB46" s="6">
        <v>30922</v>
      </c>
      <c r="BC46" s="8">
        <f>BF46</f>
        <v>6058.253467481135</v>
      </c>
      <c r="BD46" s="28" t="s">
        <v>69</v>
      </c>
      <c r="BE46" s="109">
        <f>AQ46/BF46</f>
        <v>5.3049942813572253</v>
      </c>
      <c r="BF46" s="8">
        <f t="shared" si="7"/>
        <v>6058.253467481135</v>
      </c>
      <c r="BG46" s="8"/>
      <c r="BH46" s="8">
        <f t="shared" si="8"/>
        <v>2523</v>
      </c>
      <c r="BI46" s="21" t="s">
        <v>69</v>
      </c>
      <c r="BJ46" s="6">
        <v>1271</v>
      </c>
      <c r="BK46" s="27" t="s">
        <v>69</v>
      </c>
      <c r="BL46" s="6">
        <v>794</v>
      </c>
      <c r="BM46" s="6">
        <v>1747</v>
      </c>
      <c r="BN46" s="9" t="s">
        <v>69</v>
      </c>
      <c r="BO46" s="9" t="s">
        <v>69</v>
      </c>
      <c r="BP46" s="6">
        <v>1252</v>
      </c>
      <c r="BQ46" s="28" t="s">
        <v>69</v>
      </c>
      <c r="BR46" s="6">
        <v>587</v>
      </c>
      <c r="BS46" s="6">
        <v>1939</v>
      </c>
      <c r="BT46" s="6"/>
      <c r="BU46" s="6"/>
      <c r="BV46" s="8" t="e">
        <f t="shared" si="9"/>
        <v>#VALUE!</v>
      </c>
      <c r="BW46" s="14" t="s">
        <v>69</v>
      </c>
      <c r="BX46" s="6">
        <v>53</v>
      </c>
      <c r="BY46" s="9" t="s">
        <v>69</v>
      </c>
      <c r="BZ46" s="14" t="s">
        <v>69</v>
      </c>
      <c r="CA46" s="6">
        <v>10</v>
      </c>
      <c r="CB46" s="6">
        <v>117</v>
      </c>
      <c r="CC46" s="6"/>
      <c r="CD46" s="6"/>
      <c r="CE46" s="6" t="s">
        <v>69</v>
      </c>
      <c r="CF46" s="6" t="s">
        <v>69</v>
      </c>
      <c r="CG46" t="s">
        <v>69</v>
      </c>
      <c r="CH46"/>
      <c r="CI46"/>
      <c r="CJ46" s="9" t="s">
        <v>69</v>
      </c>
      <c r="CK46" s="9" t="s">
        <v>69</v>
      </c>
      <c r="CL46" s="9"/>
      <c r="CM46" s="9" t="s">
        <v>69</v>
      </c>
      <c r="CN46" s="9" t="s">
        <v>69</v>
      </c>
      <c r="CO46" s="9" t="s">
        <v>69</v>
      </c>
      <c r="CP46" s="9" t="s">
        <v>69</v>
      </c>
      <c r="CQ46" s="9" t="s">
        <v>69</v>
      </c>
      <c r="CR46" s="9"/>
      <c r="CS46" s="9" t="s">
        <v>69</v>
      </c>
      <c r="CT46" s="9" t="s">
        <v>69</v>
      </c>
      <c r="CU46" s="9" t="s">
        <v>69</v>
      </c>
      <c r="CW46" s="215">
        <f>BX46+Wrangell!BQ46</f>
        <v>206</v>
      </c>
      <c r="CX46" s="215">
        <f>AP46+Wrangell!AI46</f>
        <v>76643</v>
      </c>
    </row>
    <row r="47" spans="1:102" x14ac:dyDescent="0.3">
      <c r="A47" s="4"/>
      <c r="D47" t="s">
        <v>160</v>
      </c>
      <c r="F47" s="16">
        <v>1990</v>
      </c>
      <c r="G47" s="1"/>
      <c r="H47" s="1"/>
      <c r="I47" s="5">
        <f>H47-G47+1</f>
        <v>1</v>
      </c>
      <c r="J47" s="5"/>
      <c r="K47" s="5"/>
      <c r="L47" s="5"/>
      <c r="M47" s="5"/>
      <c r="N47" s="5"/>
      <c r="O47" s="223"/>
      <c r="P47" s="223"/>
      <c r="Q47" s="223"/>
      <c r="R47" s="223"/>
      <c r="S47" s="223"/>
      <c r="T47" s="223"/>
      <c r="U47" s="223"/>
      <c r="V47" s="223"/>
      <c r="W47" s="223"/>
      <c r="X47" s="5"/>
      <c r="Y47" s="5"/>
      <c r="Z47" s="5"/>
      <c r="AA47" s="5"/>
      <c r="AB47" s="5"/>
      <c r="AC47" s="5"/>
      <c r="AD47" s="18"/>
      <c r="AE47" s="18"/>
      <c r="AF47" s="18"/>
      <c r="AG47" s="18"/>
      <c r="AH47" s="18"/>
      <c r="AI47" s="18"/>
      <c r="AJ47" s="18"/>
      <c r="AK47" s="18"/>
      <c r="AL47" s="18"/>
      <c r="AM47" s="18"/>
      <c r="AN47" s="18"/>
      <c r="AO47" s="18"/>
      <c r="AP47" s="18"/>
      <c r="AQ47" s="18"/>
      <c r="AR47" s="18"/>
      <c r="AS47" s="18"/>
      <c r="AT47" s="18"/>
      <c r="AU47" s="18"/>
      <c r="AV47" s="18"/>
      <c r="AW47" s="18"/>
      <c r="AX47" s="18"/>
      <c r="AY47" s="18"/>
      <c r="AZ47" s="18"/>
      <c r="BA47" s="18"/>
      <c r="BB47" s="18"/>
      <c r="BC47" s="9"/>
      <c r="BD47" s="28"/>
      <c r="BE47" s="108"/>
      <c r="BF47" s="9"/>
      <c r="BG47" s="8"/>
      <c r="BH47" s="6"/>
      <c r="BI47" s="6"/>
      <c r="BJ47" s="9"/>
      <c r="BK47" s="9"/>
      <c r="BL47" s="28"/>
      <c r="BM47" s="28"/>
      <c r="BN47" s="28"/>
      <c r="BO47" s="28"/>
      <c r="BP47" s="8"/>
      <c r="BQ47" s="28"/>
      <c r="BR47" s="28"/>
      <c r="BS47" s="28"/>
      <c r="BT47" s="28"/>
      <c r="BU47" s="28"/>
      <c r="BV47" s="9"/>
      <c r="BW47" s="9"/>
      <c r="BX47" s="9"/>
      <c r="BY47" s="9"/>
      <c r="BZ47" s="9"/>
      <c r="CA47" s="9"/>
      <c r="CB47" s="9"/>
      <c r="CC47" s="9"/>
      <c r="CD47" s="9"/>
      <c r="CE47" s="8"/>
      <c r="CF47" s="30"/>
      <c r="CG47" s="28"/>
      <c r="CH47" s="28"/>
      <c r="CI47" s="28"/>
      <c r="CJ47" s="28"/>
      <c r="CK47" s="28"/>
      <c r="CW47" s="215"/>
      <c r="CX47" s="215">
        <f>AP47+Wrangell!AI47</f>
        <v>0</v>
      </c>
    </row>
    <row r="48" spans="1:102" x14ac:dyDescent="0.3">
      <c r="D48" t="s">
        <v>160</v>
      </c>
      <c r="F48" s="16">
        <v>1991</v>
      </c>
      <c r="G48" s="1"/>
      <c r="H48" s="1"/>
      <c r="I48" s="5">
        <f t="shared" ref="I48:I63" si="10">H48-G48+1</f>
        <v>1</v>
      </c>
      <c r="J48" s="5"/>
      <c r="K48" s="5"/>
      <c r="L48" s="5"/>
      <c r="M48" s="5"/>
      <c r="N48" s="5"/>
      <c r="O48" s="223"/>
      <c r="P48" s="223"/>
      <c r="Q48" s="223"/>
      <c r="R48" s="223"/>
      <c r="S48" s="223"/>
      <c r="T48" s="223"/>
      <c r="U48" s="223"/>
      <c r="V48" s="223"/>
      <c r="W48" s="223"/>
      <c r="X48" s="5"/>
      <c r="Y48" s="5"/>
      <c r="Z48" s="5"/>
      <c r="AA48" s="5"/>
      <c r="AB48" s="5"/>
      <c r="AC48" s="5"/>
      <c r="AD48" s="18"/>
      <c r="AE48" s="18"/>
      <c r="AF48" s="18"/>
      <c r="AG48" s="18"/>
      <c r="AH48" s="18"/>
      <c r="AI48" s="18"/>
      <c r="AJ48" s="18"/>
      <c r="AK48" s="18"/>
      <c r="AL48" s="18"/>
      <c r="AM48" s="18"/>
      <c r="AN48" s="18"/>
      <c r="AO48" s="18"/>
      <c r="AP48" s="18"/>
      <c r="AQ48" s="18"/>
      <c r="AR48" s="18"/>
      <c r="AS48" s="18"/>
      <c r="AT48" s="18"/>
      <c r="AU48" s="18"/>
      <c r="AV48" s="18"/>
      <c r="AW48" s="18"/>
      <c r="AX48" s="18"/>
      <c r="AY48" s="18"/>
      <c r="AZ48" s="18"/>
      <c r="BA48" s="18"/>
      <c r="BB48" s="18"/>
      <c r="BC48" s="9"/>
      <c r="BD48" s="28"/>
      <c r="BE48" s="108"/>
      <c r="BF48" s="9"/>
      <c r="BG48" s="8"/>
      <c r="BH48" s="6"/>
      <c r="BI48" s="6"/>
      <c r="BJ48" s="9"/>
      <c r="BK48" s="9"/>
      <c r="BL48" s="28"/>
      <c r="BM48" s="28"/>
      <c r="BN48" s="28"/>
      <c r="BO48" s="28"/>
      <c r="BP48" s="8"/>
      <c r="BQ48" s="28"/>
      <c r="BR48" s="28"/>
      <c r="BS48" s="28"/>
      <c r="BT48" s="28"/>
      <c r="BU48" s="28"/>
      <c r="BV48" s="9"/>
      <c r="BW48" s="9"/>
      <c r="BX48" s="9"/>
      <c r="BY48" s="9"/>
      <c r="BZ48" s="9"/>
      <c r="CA48" s="9"/>
      <c r="CB48" s="9"/>
      <c r="CC48" s="9"/>
      <c r="CD48" s="9"/>
      <c r="CE48" s="8"/>
      <c r="CF48" s="30"/>
      <c r="CG48" s="28"/>
      <c r="CH48" s="28"/>
      <c r="CI48" s="28"/>
      <c r="CJ48" s="28"/>
      <c r="CK48" s="28"/>
      <c r="CW48" s="215"/>
      <c r="CX48" s="215">
        <f>AP48+Wrangell!AI48</f>
        <v>0</v>
      </c>
    </row>
    <row r="49" spans="1:102" x14ac:dyDescent="0.3">
      <c r="A49" s="3" t="s">
        <v>0</v>
      </c>
      <c r="B49" t="s">
        <v>1</v>
      </c>
      <c r="C49" t="s">
        <v>2</v>
      </c>
      <c r="D49" s="7" t="s">
        <v>161</v>
      </c>
      <c r="E49" t="s">
        <v>469</v>
      </c>
      <c r="F49" s="16">
        <v>1992</v>
      </c>
      <c r="G49" s="1">
        <v>33735</v>
      </c>
      <c r="H49" s="1">
        <v>33804</v>
      </c>
      <c r="I49" s="5">
        <f t="shared" si="10"/>
        <v>70</v>
      </c>
      <c r="J49" s="357" t="s">
        <v>69</v>
      </c>
      <c r="K49" s="357" t="s">
        <v>69</v>
      </c>
      <c r="L49" s="357" t="s">
        <v>69</v>
      </c>
      <c r="M49" s="357" t="s">
        <v>69</v>
      </c>
      <c r="N49" s="357" t="s">
        <v>848</v>
      </c>
      <c r="O49" s="240" t="s">
        <v>69</v>
      </c>
      <c r="P49" s="240" t="s">
        <v>69</v>
      </c>
      <c r="Q49" s="240" t="s">
        <v>69</v>
      </c>
      <c r="R49" s="240" t="s">
        <v>69</v>
      </c>
      <c r="S49" s="240" t="s">
        <v>69</v>
      </c>
      <c r="T49" s="240" t="s">
        <v>69</v>
      </c>
      <c r="U49" s="240" t="s">
        <v>69</v>
      </c>
      <c r="V49" s="240" t="s">
        <v>69</v>
      </c>
      <c r="W49" s="240" t="s">
        <v>69</v>
      </c>
      <c r="X49" s="18" t="s">
        <v>848</v>
      </c>
      <c r="Y49" s="18" t="s">
        <v>848</v>
      </c>
      <c r="Z49" s="18" t="s">
        <v>848</v>
      </c>
      <c r="AA49" s="18" t="s">
        <v>848</v>
      </c>
      <c r="AB49" s="18" t="s">
        <v>848</v>
      </c>
      <c r="AC49" s="18" t="s">
        <v>848</v>
      </c>
      <c r="AD49" s="6">
        <v>3396</v>
      </c>
      <c r="AE49" s="6">
        <v>282</v>
      </c>
      <c r="AF49" s="6" t="s">
        <v>69</v>
      </c>
      <c r="AG49" s="6" t="s">
        <v>69</v>
      </c>
      <c r="AH49" s="6"/>
      <c r="AI49" s="6"/>
      <c r="AJ49" s="6">
        <v>14398</v>
      </c>
      <c r="AK49" s="6">
        <v>1194</v>
      </c>
      <c r="AL49" s="18" t="s">
        <v>69</v>
      </c>
      <c r="AM49" s="18" t="s">
        <v>69</v>
      </c>
      <c r="AN49" s="18"/>
      <c r="AO49" s="18"/>
      <c r="AP49" s="6">
        <f t="shared" ref="AP49:AP53" si="11">AQ49</f>
        <v>37196</v>
      </c>
      <c r="AQ49" s="6">
        <v>37196</v>
      </c>
      <c r="AR49" s="6">
        <v>3166</v>
      </c>
      <c r="AS49" s="18" t="s">
        <v>69</v>
      </c>
      <c r="AT49" s="18" t="s">
        <v>69</v>
      </c>
      <c r="AU49" s="6">
        <v>13127</v>
      </c>
      <c r="AV49" s="6">
        <v>2008</v>
      </c>
      <c r="AW49" s="18" t="s">
        <v>69</v>
      </c>
      <c r="AX49" s="18" t="s">
        <v>69</v>
      </c>
      <c r="AY49" s="18">
        <v>24069</v>
      </c>
      <c r="AZ49" s="18">
        <v>2059</v>
      </c>
      <c r="BA49" s="18" t="s">
        <v>69</v>
      </c>
      <c r="BB49" s="18" t="s">
        <v>69</v>
      </c>
      <c r="BC49" s="8">
        <f>BF49</f>
        <v>8773.2751771079311</v>
      </c>
      <c r="BD49" s="28" t="s">
        <v>69</v>
      </c>
      <c r="BE49" s="109">
        <f>AQ49/BF49</f>
        <v>4.2396937573616018</v>
      </c>
      <c r="BF49" s="8">
        <f t="shared" si="7"/>
        <v>8773.2751771079311</v>
      </c>
      <c r="BG49" s="8"/>
      <c r="BH49" s="6">
        <v>3402</v>
      </c>
      <c r="BI49" s="6">
        <v>661</v>
      </c>
      <c r="BJ49" s="6">
        <v>1932</v>
      </c>
      <c r="BK49" s="6">
        <v>331</v>
      </c>
      <c r="BL49" s="28" t="s">
        <v>69</v>
      </c>
      <c r="BM49" s="28" t="s">
        <v>69</v>
      </c>
      <c r="BN49" s="28" t="s">
        <v>69</v>
      </c>
      <c r="BO49" s="28" t="s">
        <v>69</v>
      </c>
      <c r="BP49" s="103">
        <f>BH49-BJ49</f>
        <v>1470</v>
      </c>
      <c r="BQ49" s="28" t="s">
        <v>69</v>
      </c>
      <c r="BR49" s="28" t="s">
        <v>69</v>
      </c>
      <c r="BS49" s="28" t="s">
        <v>69</v>
      </c>
      <c r="BT49" s="28"/>
      <c r="BU49" s="28"/>
      <c r="BV49" s="6">
        <v>296</v>
      </c>
      <c r="BW49" s="6">
        <v>89</v>
      </c>
      <c r="BX49" s="6">
        <v>246</v>
      </c>
      <c r="BY49" t="s">
        <v>69</v>
      </c>
      <c r="BZ49" s="6">
        <v>73</v>
      </c>
      <c r="CA49" s="9" t="s">
        <v>69</v>
      </c>
      <c r="CB49" s="9" t="s">
        <v>69</v>
      </c>
      <c r="CC49" s="9"/>
      <c r="CD49" s="9"/>
      <c r="CE49" s="103">
        <f>BV49-BX49</f>
        <v>50</v>
      </c>
      <c r="CF49" s="30"/>
      <c r="CG49" s="28"/>
      <c r="CH49" s="28"/>
      <c r="CI49" s="28"/>
      <c r="CJ49" t="s">
        <v>69</v>
      </c>
      <c r="CK49" t="s">
        <v>69</v>
      </c>
      <c r="CL49" s="6">
        <v>152</v>
      </c>
      <c r="CM49" s="6">
        <v>54</v>
      </c>
      <c r="CP49" s="6" t="s">
        <v>69</v>
      </c>
      <c r="CQ49" s="6" t="s">
        <v>69</v>
      </c>
      <c r="CR49" t="s">
        <v>171</v>
      </c>
      <c r="CS49" t="s">
        <v>172</v>
      </c>
      <c r="CW49" s="215">
        <f>BX49+Wrangell!BQ49</f>
        <v>340</v>
      </c>
      <c r="CX49" s="215">
        <f>AP49+Wrangell!AI49</f>
        <v>85345</v>
      </c>
    </row>
    <row r="50" spans="1:102" x14ac:dyDescent="0.3">
      <c r="A50" s="4" t="s">
        <v>3</v>
      </c>
      <c r="B50" t="s">
        <v>4</v>
      </c>
      <c r="C50" t="s">
        <v>2</v>
      </c>
      <c r="D50" s="7" t="s">
        <v>161</v>
      </c>
      <c r="E50" t="s">
        <v>469</v>
      </c>
      <c r="F50" s="16">
        <v>1993</v>
      </c>
      <c r="G50" s="1">
        <v>34099</v>
      </c>
      <c r="H50" s="1">
        <v>34168</v>
      </c>
      <c r="I50" s="5">
        <f t="shared" si="10"/>
        <v>70</v>
      </c>
      <c r="J50" s="357" t="s">
        <v>69</v>
      </c>
      <c r="K50" s="357" t="s">
        <v>69</v>
      </c>
      <c r="L50" s="357" t="s">
        <v>69</v>
      </c>
      <c r="M50" s="357" t="s">
        <v>69</v>
      </c>
      <c r="N50" s="357" t="s">
        <v>848</v>
      </c>
      <c r="O50" s="240" t="s">
        <v>69</v>
      </c>
      <c r="P50" s="240" t="s">
        <v>69</v>
      </c>
      <c r="Q50" s="240" t="s">
        <v>69</v>
      </c>
      <c r="R50" s="240" t="s">
        <v>69</v>
      </c>
      <c r="S50" s="240" t="s">
        <v>69</v>
      </c>
      <c r="T50" s="240" t="s">
        <v>69</v>
      </c>
      <c r="U50" s="240" t="s">
        <v>69</v>
      </c>
      <c r="V50" s="240" t="s">
        <v>69</v>
      </c>
      <c r="W50" s="240" t="s">
        <v>69</v>
      </c>
      <c r="X50" s="18" t="s">
        <v>848</v>
      </c>
      <c r="Y50" s="18" t="s">
        <v>848</v>
      </c>
      <c r="Z50" s="18" t="s">
        <v>848</v>
      </c>
      <c r="AA50" s="18" t="s">
        <v>848</v>
      </c>
      <c r="AB50" s="18" t="s">
        <v>848</v>
      </c>
      <c r="AC50" s="18" t="s">
        <v>848</v>
      </c>
      <c r="AD50" s="6">
        <v>1881</v>
      </c>
      <c r="AE50" s="6">
        <v>168</v>
      </c>
      <c r="AF50" s="6" t="s">
        <v>69</v>
      </c>
      <c r="AG50" s="6" t="s">
        <v>69</v>
      </c>
      <c r="AH50" s="6"/>
      <c r="AI50" s="6"/>
      <c r="AJ50" s="6">
        <v>7907</v>
      </c>
      <c r="AK50" s="6">
        <v>832</v>
      </c>
      <c r="AL50" s="18" t="s">
        <v>69</v>
      </c>
      <c r="AM50" s="18" t="s">
        <v>69</v>
      </c>
      <c r="AN50" s="18"/>
      <c r="AO50" s="18"/>
      <c r="AP50" s="6">
        <f t="shared" si="11"/>
        <v>19162</v>
      </c>
      <c r="AQ50" s="6">
        <v>19162</v>
      </c>
      <c r="AR50" s="6">
        <v>1970</v>
      </c>
      <c r="AS50" s="18" t="s">
        <v>69</v>
      </c>
      <c r="AT50" s="18" t="s">
        <v>69</v>
      </c>
      <c r="AU50" s="6">
        <v>5380</v>
      </c>
      <c r="AV50" s="6">
        <v>991</v>
      </c>
      <c r="AW50" s="18" t="s">
        <v>69</v>
      </c>
      <c r="AX50" s="18" t="s">
        <v>69</v>
      </c>
      <c r="AY50" s="18">
        <v>13782</v>
      </c>
      <c r="AZ50" s="18">
        <v>1315</v>
      </c>
      <c r="BA50" s="18" t="s">
        <v>69</v>
      </c>
      <c r="BB50" s="18" t="s">
        <v>69</v>
      </c>
      <c r="BC50" s="8">
        <f t="shared" ref="BC50:BC53" si="12">BF50</f>
        <v>4558.4573163020113</v>
      </c>
      <c r="BD50" s="28" t="s">
        <v>69</v>
      </c>
      <c r="BE50" s="109">
        <f t="shared" ref="BE50:BE53" si="13">AQ50/BF50</f>
        <v>4.20361509835194</v>
      </c>
      <c r="BF50" s="8">
        <f t="shared" si="7"/>
        <v>4558.4573163020113</v>
      </c>
      <c r="BG50" s="8"/>
      <c r="BH50" s="6">
        <v>1058</v>
      </c>
      <c r="BI50" s="6">
        <v>297</v>
      </c>
      <c r="BJ50" s="6">
        <v>786</v>
      </c>
      <c r="BK50" s="6">
        <v>182</v>
      </c>
      <c r="BL50" s="28" t="s">
        <v>69</v>
      </c>
      <c r="BM50" s="28" t="s">
        <v>69</v>
      </c>
      <c r="BN50" s="28" t="s">
        <v>69</v>
      </c>
      <c r="BO50" s="28" t="s">
        <v>69</v>
      </c>
      <c r="BP50" s="103">
        <f t="shared" ref="BP50:BP53" si="14">BH50-BJ50</f>
        <v>272</v>
      </c>
      <c r="BQ50" s="28" t="s">
        <v>69</v>
      </c>
      <c r="BR50" s="28" t="s">
        <v>69</v>
      </c>
      <c r="BS50" s="28" t="s">
        <v>69</v>
      </c>
      <c r="BT50" s="28"/>
      <c r="BU50" s="28"/>
      <c r="BV50" s="6">
        <v>198</v>
      </c>
      <c r="BW50" s="6">
        <v>86</v>
      </c>
      <c r="BX50" s="6">
        <v>198</v>
      </c>
      <c r="BY50" t="s">
        <v>69</v>
      </c>
      <c r="BZ50" s="6">
        <v>86</v>
      </c>
      <c r="CA50" s="9" t="s">
        <v>69</v>
      </c>
      <c r="CB50" s="9" t="s">
        <v>69</v>
      </c>
      <c r="CC50" s="9"/>
      <c r="CD50" s="9"/>
      <c r="CE50" s="103">
        <f>BV50-BX50</f>
        <v>0</v>
      </c>
      <c r="CF50" s="30"/>
      <c r="CG50" s="28"/>
      <c r="CH50" s="28"/>
      <c r="CI50" s="28"/>
      <c r="CJ50" t="s">
        <v>69</v>
      </c>
      <c r="CK50" t="s">
        <v>69</v>
      </c>
      <c r="CL50" s="6">
        <v>47</v>
      </c>
      <c r="CM50" s="6">
        <v>20</v>
      </c>
      <c r="CP50" s="6" t="s">
        <v>69</v>
      </c>
      <c r="CQ50" s="6" t="s">
        <v>69</v>
      </c>
      <c r="CR50" t="s">
        <v>173</v>
      </c>
      <c r="CS50" t="s">
        <v>174</v>
      </c>
      <c r="CW50" s="215">
        <f>BX50+Wrangell!BQ50</f>
        <v>312</v>
      </c>
      <c r="CX50" s="215">
        <f>AP50+Wrangell!AI50</f>
        <v>69079</v>
      </c>
    </row>
    <row r="51" spans="1:102" x14ac:dyDescent="0.3">
      <c r="A51" s="4" t="s">
        <v>5</v>
      </c>
      <c r="B51" t="s">
        <v>6</v>
      </c>
      <c r="C51" t="s">
        <v>2</v>
      </c>
      <c r="D51" s="7" t="s">
        <v>161</v>
      </c>
      <c r="E51" t="s">
        <v>469</v>
      </c>
      <c r="F51" s="16">
        <v>1994</v>
      </c>
      <c r="G51" s="1">
        <v>34463</v>
      </c>
      <c r="H51" s="1">
        <v>34532</v>
      </c>
      <c r="I51" s="5">
        <f t="shared" si="10"/>
        <v>70</v>
      </c>
      <c r="J51" s="357" t="s">
        <v>69</v>
      </c>
      <c r="K51" s="357" t="s">
        <v>69</v>
      </c>
      <c r="L51" s="357" t="s">
        <v>69</v>
      </c>
      <c r="M51" s="357" t="s">
        <v>69</v>
      </c>
      <c r="N51" s="357" t="s">
        <v>848</v>
      </c>
      <c r="O51" s="240" t="s">
        <v>69</v>
      </c>
      <c r="P51" s="240" t="s">
        <v>69</v>
      </c>
      <c r="Q51" s="240" t="s">
        <v>69</v>
      </c>
      <c r="R51" s="240" t="s">
        <v>69</v>
      </c>
      <c r="S51" s="240" t="s">
        <v>69</v>
      </c>
      <c r="T51" s="240" t="s">
        <v>69</v>
      </c>
      <c r="U51" s="240" t="s">
        <v>69</v>
      </c>
      <c r="V51" s="240" t="s">
        <v>69</v>
      </c>
      <c r="W51" s="240" t="s">
        <v>69</v>
      </c>
      <c r="X51" s="18" t="s">
        <v>848</v>
      </c>
      <c r="Y51" s="18" t="s">
        <v>848</v>
      </c>
      <c r="Z51" s="18" t="s">
        <v>848</v>
      </c>
      <c r="AA51" s="18" t="s">
        <v>848</v>
      </c>
      <c r="AB51" s="18" t="s">
        <v>848</v>
      </c>
      <c r="AC51" s="18" t="s">
        <v>848</v>
      </c>
      <c r="AD51" s="6">
        <v>1881</v>
      </c>
      <c r="AE51" s="6">
        <v>122</v>
      </c>
      <c r="AF51" s="6" t="s">
        <v>69</v>
      </c>
      <c r="AG51" s="6" t="s">
        <v>69</v>
      </c>
      <c r="AH51" s="6"/>
      <c r="AI51" s="6"/>
      <c r="AJ51" s="6">
        <v>8071</v>
      </c>
      <c r="AK51" s="6">
        <v>546</v>
      </c>
      <c r="AL51" s="18" t="s">
        <v>69</v>
      </c>
      <c r="AM51" s="18" t="s">
        <v>69</v>
      </c>
      <c r="AN51" s="18"/>
      <c r="AO51" s="18"/>
      <c r="AP51" s="6">
        <f t="shared" si="11"/>
        <v>19406</v>
      </c>
      <c r="AQ51" s="6">
        <v>19406</v>
      </c>
      <c r="AR51" s="6">
        <v>1539</v>
      </c>
      <c r="AS51" s="18" t="s">
        <v>69</v>
      </c>
      <c r="AT51" s="18" t="s">
        <v>69</v>
      </c>
      <c r="AU51" s="6">
        <v>6552</v>
      </c>
      <c r="AV51" s="6">
        <v>1090</v>
      </c>
      <c r="AW51" s="18" t="s">
        <v>69</v>
      </c>
      <c r="AX51" s="18" t="s">
        <v>69</v>
      </c>
      <c r="AY51" s="18">
        <v>12853</v>
      </c>
      <c r="AZ51" s="18">
        <v>879</v>
      </c>
      <c r="BA51" s="18" t="s">
        <v>69</v>
      </c>
      <c r="BB51" s="18" t="s">
        <v>69</v>
      </c>
      <c r="BC51" s="8">
        <f t="shared" si="12"/>
        <v>4522.6968157601286</v>
      </c>
      <c r="BD51" s="28" t="s">
        <v>69</v>
      </c>
      <c r="BE51" s="109">
        <f t="shared" si="13"/>
        <v>4.2908027644869753</v>
      </c>
      <c r="BF51" s="8">
        <f t="shared" si="7"/>
        <v>4522.6968157601286</v>
      </c>
      <c r="BG51" s="8"/>
      <c r="BH51" s="6">
        <v>1407</v>
      </c>
      <c r="BI51" s="6">
        <v>263</v>
      </c>
      <c r="BJ51" s="6">
        <v>1121</v>
      </c>
      <c r="BK51" s="6">
        <v>201</v>
      </c>
      <c r="BL51" s="28" t="s">
        <v>69</v>
      </c>
      <c r="BM51" s="28" t="s">
        <v>69</v>
      </c>
      <c r="BN51" s="28" t="s">
        <v>69</v>
      </c>
      <c r="BO51" s="28" t="s">
        <v>69</v>
      </c>
      <c r="BP51" s="103">
        <f t="shared" si="14"/>
        <v>286</v>
      </c>
      <c r="BQ51" s="28" t="s">
        <v>69</v>
      </c>
      <c r="BR51" s="28" t="s">
        <v>69</v>
      </c>
      <c r="BS51" s="28" t="s">
        <v>69</v>
      </c>
      <c r="BT51" s="28"/>
      <c r="BU51" s="28"/>
      <c r="BV51" s="6">
        <v>154</v>
      </c>
      <c r="BW51" s="6">
        <v>49</v>
      </c>
      <c r="BX51" s="6">
        <v>138</v>
      </c>
      <c r="BY51" t="s">
        <v>69</v>
      </c>
      <c r="BZ51" s="6">
        <v>47</v>
      </c>
      <c r="CA51" s="9" t="s">
        <v>69</v>
      </c>
      <c r="CB51" s="9" t="s">
        <v>69</v>
      </c>
      <c r="CC51" s="9"/>
      <c r="CD51" s="9"/>
      <c r="CE51" s="103">
        <f>BV51-BX51</f>
        <v>16</v>
      </c>
      <c r="CF51" s="30"/>
      <c r="CG51" s="28"/>
      <c r="CH51" s="28"/>
      <c r="CI51" s="28"/>
      <c r="CJ51" s="6">
        <v>49</v>
      </c>
      <c r="CK51" s="6">
        <v>23</v>
      </c>
      <c r="CL51" s="6">
        <v>48</v>
      </c>
      <c r="CM51" s="6">
        <v>23</v>
      </c>
      <c r="CP51" s="6">
        <v>8</v>
      </c>
      <c r="CQ51" s="6">
        <v>7</v>
      </c>
      <c r="CR51" s="6">
        <v>8</v>
      </c>
      <c r="CS51" s="6">
        <v>7</v>
      </c>
      <c r="CW51" s="215">
        <f>BX51+Wrangell!BQ51</f>
        <v>223</v>
      </c>
      <c r="CX51" s="215">
        <f>AP51+Wrangell!AI51</f>
        <v>67140</v>
      </c>
    </row>
    <row r="52" spans="1:102" s="48" customFormat="1" x14ac:dyDescent="0.3">
      <c r="A52" s="57" t="s">
        <v>703</v>
      </c>
      <c r="D52" s="280"/>
      <c r="F52" s="325"/>
      <c r="G52" s="326"/>
      <c r="H52" s="326"/>
      <c r="I52" s="58"/>
      <c r="J52" s="58"/>
      <c r="K52" s="58"/>
      <c r="L52" s="58"/>
      <c r="M52" s="58"/>
      <c r="N52" s="58"/>
      <c r="O52" s="336"/>
      <c r="P52" s="336"/>
      <c r="Q52" s="336"/>
      <c r="R52" s="336"/>
      <c r="S52" s="336"/>
      <c r="T52" s="336"/>
      <c r="U52" s="336"/>
      <c r="V52" s="336"/>
      <c r="W52" s="336"/>
      <c r="X52" s="336"/>
      <c r="Y52" s="336"/>
      <c r="Z52" s="336"/>
      <c r="AA52" s="336"/>
      <c r="AB52" s="336"/>
      <c r="AC52" s="336"/>
      <c r="AD52" s="330"/>
      <c r="AE52" s="330"/>
      <c r="AF52" s="330"/>
      <c r="AG52" s="330"/>
      <c r="AH52" s="330"/>
      <c r="AI52" s="330"/>
      <c r="AJ52" s="330"/>
      <c r="AK52" s="330"/>
      <c r="AL52" s="329"/>
      <c r="AM52" s="329"/>
      <c r="AN52" s="329"/>
      <c r="AO52" s="329"/>
      <c r="AP52" s="330"/>
      <c r="AQ52" s="330"/>
      <c r="AR52" s="330"/>
      <c r="AS52" s="329"/>
      <c r="AT52" s="329"/>
      <c r="AU52" s="330"/>
      <c r="AV52" s="330"/>
      <c r="AW52" s="329"/>
      <c r="AX52" s="329"/>
      <c r="AY52" s="329"/>
      <c r="AZ52" s="329"/>
      <c r="BA52" s="329"/>
      <c r="BB52" s="329"/>
      <c r="BC52" s="331"/>
      <c r="BD52" s="332"/>
      <c r="BE52" s="339"/>
      <c r="BF52" s="331"/>
      <c r="BG52" s="331"/>
      <c r="BH52" s="330"/>
      <c r="BI52" s="330"/>
      <c r="BJ52" s="330"/>
      <c r="BK52" s="330"/>
      <c r="BL52" s="332"/>
      <c r="BM52" s="332"/>
      <c r="BN52" s="332"/>
      <c r="BO52" s="332"/>
      <c r="BP52" s="334"/>
      <c r="BQ52" s="332"/>
      <c r="BR52" s="332"/>
      <c r="BS52" s="332"/>
      <c r="BT52" s="332"/>
      <c r="BU52" s="332"/>
      <c r="BV52" s="330"/>
      <c r="BW52" s="330"/>
      <c r="BX52" s="330"/>
      <c r="BZ52" s="330"/>
      <c r="CA52" s="328"/>
      <c r="CB52" s="328"/>
      <c r="CC52" s="328"/>
      <c r="CD52" s="328"/>
      <c r="CE52" s="334"/>
      <c r="CF52" s="335"/>
      <c r="CG52" s="332"/>
      <c r="CH52" s="332"/>
      <c r="CI52" s="332"/>
      <c r="CJ52" s="330"/>
      <c r="CK52" s="330"/>
      <c r="CL52" s="330"/>
      <c r="CM52" s="330"/>
      <c r="CP52" s="330"/>
      <c r="CQ52" s="330"/>
      <c r="CR52" s="330"/>
      <c r="CS52" s="330"/>
      <c r="CW52" s="341"/>
      <c r="CX52" s="341"/>
    </row>
    <row r="53" spans="1:102" x14ac:dyDescent="0.3">
      <c r="A53" s="4" t="s">
        <v>7</v>
      </c>
      <c r="B53" t="s">
        <v>8</v>
      </c>
      <c r="C53" t="s">
        <v>9</v>
      </c>
      <c r="D53" s="7" t="s">
        <v>161</v>
      </c>
      <c r="E53" t="s">
        <v>469</v>
      </c>
      <c r="F53" s="16">
        <v>1995</v>
      </c>
      <c r="G53" s="1">
        <v>34827</v>
      </c>
      <c r="H53" s="1">
        <v>34896</v>
      </c>
      <c r="I53" s="5">
        <f t="shared" si="10"/>
        <v>70</v>
      </c>
      <c r="J53" s="357" t="s">
        <v>69</v>
      </c>
      <c r="K53" s="357" t="s">
        <v>69</v>
      </c>
      <c r="L53" s="357" t="s">
        <v>69</v>
      </c>
      <c r="M53" s="357" t="s">
        <v>69</v>
      </c>
      <c r="N53" s="357" t="s">
        <v>848</v>
      </c>
      <c r="O53" s="240" t="s">
        <v>69</v>
      </c>
      <c r="P53" s="240" t="s">
        <v>69</v>
      </c>
      <c r="Q53" s="240" t="s">
        <v>69</v>
      </c>
      <c r="R53" s="240" t="s">
        <v>69</v>
      </c>
      <c r="S53" s="240" t="s">
        <v>69</v>
      </c>
      <c r="T53" s="240" t="s">
        <v>69</v>
      </c>
      <c r="U53" s="240" t="s">
        <v>69</v>
      </c>
      <c r="V53" s="240" t="s">
        <v>69</v>
      </c>
      <c r="W53" s="240" t="s">
        <v>69</v>
      </c>
      <c r="X53" s="18" t="s">
        <v>848</v>
      </c>
      <c r="Y53" s="18" t="s">
        <v>848</v>
      </c>
      <c r="Z53" s="18" t="s">
        <v>848</v>
      </c>
      <c r="AA53" s="18" t="s">
        <v>848</v>
      </c>
      <c r="AB53" s="18" t="s">
        <v>848</v>
      </c>
      <c r="AC53" s="18" t="s">
        <v>848</v>
      </c>
      <c r="AD53" s="6">
        <v>2350</v>
      </c>
      <c r="AE53" s="6">
        <v>172</v>
      </c>
      <c r="AF53" s="6" t="s">
        <v>69</v>
      </c>
      <c r="AG53" s="6" t="s">
        <v>69</v>
      </c>
      <c r="AH53" s="6" t="s">
        <v>69</v>
      </c>
      <c r="AI53" s="6" t="s">
        <v>69</v>
      </c>
      <c r="AJ53" s="6">
        <v>9679</v>
      </c>
      <c r="AK53" s="6">
        <v>661</v>
      </c>
      <c r="AL53" s="18" t="s">
        <v>69</v>
      </c>
      <c r="AM53" s="18" t="s">
        <v>69</v>
      </c>
      <c r="AN53" s="18" t="s">
        <v>69</v>
      </c>
      <c r="AO53" s="18" t="s">
        <v>69</v>
      </c>
      <c r="AP53" s="6">
        <f t="shared" si="11"/>
        <v>24404</v>
      </c>
      <c r="AQ53" s="6">
        <v>24404</v>
      </c>
      <c r="AR53" s="6">
        <v>1952</v>
      </c>
      <c r="AS53" s="18" t="s">
        <v>69</v>
      </c>
      <c r="AT53" s="18" t="s">
        <v>69</v>
      </c>
      <c r="AU53" s="6">
        <v>9210</v>
      </c>
      <c r="AV53" s="6">
        <v>945</v>
      </c>
      <c r="AW53" s="18" t="s">
        <v>69</v>
      </c>
      <c r="AX53" s="18" t="s">
        <v>69</v>
      </c>
      <c r="AY53" s="18">
        <v>15194</v>
      </c>
      <c r="AZ53" s="18">
        <v>1369</v>
      </c>
      <c r="BA53" s="18" t="s">
        <v>69</v>
      </c>
      <c r="BB53" s="18" t="s">
        <v>69</v>
      </c>
      <c r="BC53" s="8">
        <f t="shared" si="12"/>
        <v>5925.136894307263</v>
      </c>
      <c r="BD53" s="28" t="s">
        <v>69</v>
      </c>
      <c r="BE53" s="109">
        <f t="shared" si="13"/>
        <v>4.1187234042553191</v>
      </c>
      <c r="BF53" s="8">
        <f t="shared" si="7"/>
        <v>5925.136894307263</v>
      </c>
      <c r="BG53" s="30" t="s">
        <v>848</v>
      </c>
      <c r="BH53" s="6">
        <v>2935</v>
      </c>
      <c r="BI53" s="6">
        <v>457</v>
      </c>
      <c r="BJ53" s="6">
        <v>1710</v>
      </c>
      <c r="BK53" s="6">
        <v>228</v>
      </c>
      <c r="BL53" s="28" t="s">
        <v>69</v>
      </c>
      <c r="BM53" s="28" t="s">
        <v>69</v>
      </c>
      <c r="BN53" s="28" t="s">
        <v>69</v>
      </c>
      <c r="BO53" s="28" t="s">
        <v>69</v>
      </c>
      <c r="BP53" s="103">
        <f t="shared" si="14"/>
        <v>1225</v>
      </c>
      <c r="BQ53" s="28" t="s">
        <v>69</v>
      </c>
      <c r="BR53" s="28" t="s">
        <v>69</v>
      </c>
      <c r="BS53" s="28" t="s">
        <v>69</v>
      </c>
      <c r="BT53" s="28" t="s">
        <v>69</v>
      </c>
      <c r="BU53" s="28" t="s">
        <v>69</v>
      </c>
      <c r="BV53" s="6">
        <v>105</v>
      </c>
      <c r="BW53" s="6">
        <v>37</v>
      </c>
      <c r="BX53" s="6">
        <v>62</v>
      </c>
      <c r="BY53" s="30" t="s">
        <v>69</v>
      </c>
      <c r="BZ53" s="6">
        <v>25</v>
      </c>
      <c r="CA53" s="28" t="s">
        <v>69</v>
      </c>
      <c r="CB53" s="28" t="s">
        <v>69</v>
      </c>
      <c r="CC53" s="28" t="s">
        <v>69</v>
      </c>
      <c r="CD53" s="28" t="s">
        <v>69</v>
      </c>
      <c r="CE53" s="103">
        <f>BV53-BX53</f>
        <v>43</v>
      </c>
      <c r="CF53" s="30" t="s">
        <v>69</v>
      </c>
      <c r="CG53" s="30" t="s">
        <v>69</v>
      </c>
      <c r="CH53" s="30" t="s">
        <v>69</v>
      </c>
      <c r="CI53" s="30" t="s">
        <v>69</v>
      </c>
      <c r="CJ53" s="6">
        <v>38</v>
      </c>
      <c r="CK53" s="6">
        <v>21</v>
      </c>
      <c r="CL53" s="6">
        <v>38</v>
      </c>
      <c r="CM53" s="6">
        <v>21</v>
      </c>
      <c r="CN53" s="30" t="s">
        <v>69</v>
      </c>
      <c r="CO53" s="30" t="s">
        <v>69</v>
      </c>
      <c r="CP53" s="30" t="s">
        <v>69</v>
      </c>
      <c r="CQ53" s="30" t="s">
        <v>69</v>
      </c>
      <c r="CR53" t="s">
        <v>175</v>
      </c>
      <c r="CS53" t="s">
        <v>176</v>
      </c>
      <c r="CT53" s="30" t="s">
        <v>69</v>
      </c>
      <c r="CU53" s="30" t="s">
        <v>69</v>
      </c>
      <c r="CW53" s="215">
        <f>BX53+Wrangell!BQ53</f>
        <v>62</v>
      </c>
      <c r="CX53" s="215">
        <f>AP53+Wrangell!AI53</f>
        <v>71091.138716681628</v>
      </c>
    </row>
    <row r="54" spans="1:102" s="51" customFormat="1" x14ac:dyDescent="0.3">
      <c r="A54" s="57" t="s">
        <v>543</v>
      </c>
      <c r="B54" s="48"/>
      <c r="C54" s="48"/>
      <c r="E54" s="112"/>
      <c r="F54" s="50"/>
      <c r="G54" s="112" t="s">
        <v>168</v>
      </c>
      <c r="I54" s="58"/>
      <c r="J54" s="58"/>
      <c r="K54" s="58"/>
      <c r="L54" s="58"/>
      <c r="M54" s="58"/>
      <c r="N54" s="58"/>
      <c r="O54" s="58"/>
      <c r="P54" s="58"/>
      <c r="Q54" s="58"/>
      <c r="R54" s="58"/>
      <c r="S54" s="58"/>
      <c r="T54" s="58"/>
      <c r="U54" s="58"/>
      <c r="V54" s="58"/>
      <c r="W54" s="58"/>
      <c r="X54" s="58"/>
      <c r="Y54" s="58"/>
      <c r="Z54" s="58"/>
      <c r="AA54" s="58"/>
      <c r="AB54" s="58"/>
      <c r="AC54" s="58"/>
      <c r="AD54" s="52"/>
      <c r="AE54" s="52"/>
      <c r="AF54" s="52"/>
      <c r="AG54" s="52"/>
      <c r="AH54" s="52"/>
      <c r="AI54" s="52"/>
      <c r="AJ54" s="53"/>
      <c r="AK54" s="53"/>
      <c r="AL54" s="53"/>
      <c r="AM54" s="53"/>
      <c r="AN54" s="53"/>
      <c r="AO54" s="53"/>
      <c r="AP54" s="53"/>
      <c r="AQ54" s="53"/>
      <c r="AR54" s="53"/>
      <c r="AS54" s="53"/>
      <c r="AT54" s="53"/>
      <c r="AU54" s="53"/>
      <c r="AV54" s="53"/>
      <c r="AW54" s="53"/>
      <c r="AX54" s="53"/>
      <c r="AY54" s="53"/>
      <c r="AZ54" s="53"/>
      <c r="BA54" s="53"/>
      <c r="BB54" s="53"/>
      <c r="BE54" s="54"/>
      <c r="BF54" s="55"/>
      <c r="BH54" s="53"/>
      <c r="BI54" s="53"/>
      <c r="BJ54" s="53"/>
      <c r="BK54" s="56"/>
      <c r="BL54" s="56"/>
      <c r="BM54" s="56"/>
      <c r="BN54" s="56"/>
      <c r="BO54" s="56"/>
      <c r="BP54" s="55"/>
      <c r="BQ54" s="55"/>
      <c r="BR54" s="55"/>
      <c r="BS54" s="55"/>
      <c r="BT54" s="55"/>
      <c r="BU54" s="55"/>
      <c r="BV54" s="56"/>
      <c r="BW54" s="56"/>
      <c r="BX54" s="53"/>
      <c r="BY54" s="53"/>
      <c r="BZ54" s="56"/>
      <c r="CA54" s="56"/>
      <c r="CB54" s="56"/>
      <c r="CC54" s="56"/>
      <c r="CD54" s="56"/>
      <c r="CE54" s="55"/>
      <c r="CW54" s="341"/>
      <c r="CX54" s="341"/>
    </row>
    <row r="55" spans="1:102" x14ac:dyDescent="0.3">
      <c r="A55" s="4" t="s">
        <v>10</v>
      </c>
      <c r="B55" t="s">
        <v>11</v>
      </c>
      <c r="C55" t="s">
        <v>9</v>
      </c>
      <c r="D55" s="7" t="s">
        <v>161</v>
      </c>
      <c r="E55" t="s">
        <v>468</v>
      </c>
      <c r="F55" s="16">
        <v>1996</v>
      </c>
      <c r="G55" s="1">
        <v>35186</v>
      </c>
      <c r="H55" s="1">
        <v>35260</v>
      </c>
      <c r="I55" s="5">
        <f t="shared" si="10"/>
        <v>75</v>
      </c>
      <c r="J55" s="411">
        <f>AVERAGE($J$40:$J$41)</f>
        <v>3.9844404741323505</v>
      </c>
      <c r="K55" s="411">
        <f>AVERAGE($K$40:$K$41)</f>
        <v>3.7830086580086579</v>
      </c>
      <c r="L55" s="411">
        <f>AVERAGE($L$40:$L$41)</f>
        <v>4.9142935377875139</v>
      </c>
      <c r="M55" s="357" t="s">
        <v>848</v>
      </c>
      <c r="N55" s="357" t="s">
        <v>848</v>
      </c>
      <c r="O55" s="240" t="s">
        <v>69</v>
      </c>
      <c r="P55" s="240" t="s">
        <v>69</v>
      </c>
      <c r="Q55" s="113">
        <f t="shared" ref="Q55:Q63" si="15">R55+S55</f>
        <v>2235</v>
      </c>
      <c r="R55" s="114">
        <v>1310</v>
      </c>
      <c r="S55" s="115">
        <v>925</v>
      </c>
      <c r="T55" s="115">
        <v>181</v>
      </c>
      <c r="U55" s="309" t="s">
        <v>69</v>
      </c>
      <c r="V55" s="115">
        <v>26</v>
      </c>
      <c r="W55" s="114" t="s">
        <v>69</v>
      </c>
      <c r="X55" s="18" t="s">
        <v>848</v>
      </c>
      <c r="Y55" s="18" t="s">
        <v>848</v>
      </c>
      <c r="Z55" s="18" t="s">
        <v>848</v>
      </c>
      <c r="AA55" s="18" t="s">
        <v>848</v>
      </c>
      <c r="AB55" s="18" t="s">
        <v>848</v>
      </c>
      <c r="AC55" s="18" t="s">
        <v>848</v>
      </c>
      <c r="AD55" s="6" t="s">
        <v>69</v>
      </c>
      <c r="AE55" s="6" t="s">
        <v>69</v>
      </c>
      <c r="AF55" s="6" t="s">
        <v>69</v>
      </c>
      <c r="AG55" s="6" t="s">
        <v>69</v>
      </c>
      <c r="AH55" s="6" t="s">
        <v>69</v>
      </c>
      <c r="AI55" s="6" t="s">
        <v>69</v>
      </c>
      <c r="AJ55" s="6" t="s">
        <v>69</v>
      </c>
      <c r="AK55" s="6" t="s">
        <v>69</v>
      </c>
      <c r="AL55" s="18" t="s">
        <v>69</v>
      </c>
      <c r="AM55" s="18" t="s">
        <v>69</v>
      </c>
      <c r="AN55" s="18" t="s">
        <v>69</v>
      </c>
      <c r="AO55" s="18" t="s">
        <v>69</v>
      </c>
      <c r="AP55" s="26">
        <f t="shared" ref="AP55:AP63" si="16">Q55*J55</f>
        <v>8905.2244596858036</v>
      </c>
      <c r="AQ55" s="18" t="s">
        <v>69</v>
      </c>
      <c r="AR55" s="18" t="s">
        <v>69</v>
      </c>
      <c r="AS55" s="18" t="s">
        <v>69</v>
      </c>
      <c r="AT55" s="18" t="s">
        <v>69</v>
      </c>
      <c r="AU55" s="30" t="s">
        <v>69</v>
      </c>
      <c r="AV55" s="28" t="s">
        <v>69</v>
      </c>
      <c r="AW55" s="18" t="s">
        <v>69</v>
      </c>
      <c r="AX55" s="18" t="s">
        <v>69</v>
      </c>
      <c r="AY55" s="18" t="s">
        <v>69</v>
      </c>
      <c r="AZ55" s="18" t="s">
        <v>69</v>
      </c>
      <c r="BA55" s="18" t="s">
        <v>69</v>
      </c>
      <c r="BB55" s="18" t="s">
        <v>69</v>
      </c>
      <c r="BC55" s="28" t="str">
        <f t="shared" ref="BC55:BC63" si="17">BD55</f>
        <v>nd</v>
      </c>
      <c r="BD55" s="28" t="s">
        <v>69</v>
      </c>
      <c r="BE55" s="28" t="s">
        <v>69</v>
      </c>
      <c r="BF55" s="28" t="s">
        <v>69</v>
      </c>
      <c r="BG55" s="28" t="s">
        <v>848</v>
      </c>
      <c r="BH55" s="28" t="s">
        <v>69</v>
      </c>
      <c r="BI55" s="28" t="s">
        <v>69</v>
      </c>
      <c r="BJ55" s="26">
        <f t="shared" ref="BJ55:BJ63" si="18">T55*K55</f>
        <v>684.72456709956714</v>
      </c>
      <c r="BK55" s="28" t="s">
        <v>69</v>
      </c>
      <c r="BL55" s="28" t="s">
        <v>69</v>
      </c>
      <c r="BM55" s="28" t="s">
        <v>69</v>
      </c>
      <c r="BN55" s="28" t="s">
        <v>69</v>
      </c>
      <c r="BO55" s="28" t="s">
        <v>69</v>
      </c>
      <c r="BP55" s="28" t="s">
        <v>69</v>
      </c>
      <c r="BQ55" s="28" t="s">
        <v>69</v>
      </c>
      <c r="BR55" s="28" t="s">
        <v>69</v>
      </c>
      <c r="BS55" s="28" t="s">
        <v>69</v>
      </c>
      <c r="BT55" s="28" t="s">
        <v>69</v>
      </c>
      <c r="BU55" s="28" t="s">
        <v>69</v>
      </c>
      <c r="BV55" s="28" t="s">
        <v>69</v>
      </c>
      <c r="BW55" s="28" t="s">
        <v>69</v>
      </c>
      <c r="BX55" s="26">
        <f t="shared" ref="BX55:BX63" si="19">L55*V55</f>
        <v>127.77163198247536</v>
      </c>
      <c r="BY55" s="30" t="s">
        <v>69</v>
      </c>
      <c r="BZ55" s="28" t="s">
        <v>69</v>
      </c>
      <c r="CA55" s="28" t="s">
        <v>69</v>
      </c>
      <c r="CB55" s="28" t="s">
        <v>69</v>
      </c>
      <c r="CC55" s="28" t="s">
        <v>69</v>
      </c>
      <c r="CD55" s="28" t="s">
        <v>69</v>
      </c>
      <c r="CE55" s="28" t="s">
        <v>69</v>
      </c>
      <c r="CF55" s="30" t="s">
        <v>69</v>
      </c>
      <c r="CG55" s="28" t="s">
        <v>69</v>
      </c>
      <c r="CH55" s="28" t="s">
        <v>69</v>
      </c>
      <c r="CI55" s="28" t="s">
        <v>69</v>
      </c>
      <c r="CJ55" s="28" t="s">
        <v>69</v>
      </c>
      <c r="CK55" s="28" t="s">
        <v>69</v>
      </c>
      <c r="CL55" s="572"/>
      <c r="CM55" s="28" t="s">
        <v>69</v>
      </c>
      <c r="CN55" s="28" t="s">
        <v>69</v>
      </c>
      <c r="CO55" s="28" t="s">
        <v>69</v>
      </c>
      <c r="CP55" s="28" t="s">
        <v>69</v>
      </c>
      <c r="CQ55" s="28" t="s">
        <v>69</v>
      </c>
      <c r="CR55" s="572"/>
      <c r="CS55" s="28" t="s">
        <v>69</v>
      </c>
      <c r="CT55" s="28" t="s">
        <v>69</v>
      </c>
      <c r="CU55" s="28" t="s">
        <v>69</v>
      </c>
      <c r="CW55" s="215">
        <f>BX55+Wrangell!BQ55</f>
        <v>127.77163198247536</v>
      </c>
      <c r="CX55" s="215">
        <f>AP55+Wrangell!AI55</f>
        <v>46694.413353411859</v>
      </c>
    </row>
    <row r="56" spans="1:102" x14ac:dyDescent="0.3">
      <c r="A56" s="4" t="s">
        <v>12</v>
      </c>
      <c r="B56" t="s">
        <v>13</v>
      </c>
      <c r="C56" t="s">
        <v>2</v>
      </c>
      <c r="D56" s="7" t="s">
        <v>161</v>
      </c>
      <c r="E56" t="s">
        <v>468</v>
      </c>
      <c r="F56" s="16">
        <v>1997</v>
      </c>
      <c r="G56" s="1">
        <v>35551</v>
      </c>
      <c r="H56" s="1">
        <v>35625</v>
      </c>
      <c r="I56" s="5">
        <f t="shared" si="10"/>
        <v>75</v>
      </c>
      <c r="J56" s="411">
        <f t="shared" ref="J56:J63" si="20">AVERAGE($J$40:$J$41)</f>
        <v>3.9844404741323505</v>
      </c>
      <c r="K56" s="411">
        <f t="shared" ref="K56:K63" si="21">AVERAGE($K$40:$K$41)</f>
        <v>3.7830086580086579</v>
      </c>
      <c r="L56" s="411">
        <f t="shared" ref="L56:L63" si="22">AVERAGE($L$40:$L$41)</f>
        <v>4.9142935377875139</v>
      </c>
      <c r="M56" s="357" t="s">
        <v>848</v>
      </c>
      <c r="N56" s="357" t="s">
        <v>848</v>
      </c>
      <c r="O56" s="240" t="s">
        <v>69</v>
      </c>
      <c r="P56" s="240" t="s">
        <v>69</v>
      </c>
      <c r="Q56" s="113">
        <f t="shared" si="15"/>
        <v>2749</v>
      </c>
      <c r="R56" s="114">
        <v>1447</v>
      </c>
      <c r="S56" s="115">
        <v>1302</v>
      </c>
      <c r="T56" s="115">
        <v>281</v>
      </c>
      <c r="U56" s="309" t="s">
        <v>69</v>
      </c>
      <c r="V56" s="115">
        <v>17</v>
      </c>
      <c r="W56" s="114" t="s">
        <v>69</v>
      </c>
      <c r="X56" s="18" t="s">
        <v>848</v>
      </c>
      <c r="Y56" s="18" t="s">
        <v>848</v>
      </c>
      <c r="Z56" s="18" t="s">
        <v>848</v>
      </c>
      <c r="AA56" s="18" t="s">
        <v>848</v>
      </c>
      <c r="AB56" s="18" t="s">
        <v>848</v>
      </c>
      <c r="AC56" s="18" t="s">
        <v>848</v>
      </c>
      <c r="AD56" s="6" t="s">
        <v>69</v>
      </c>
      <c r="AE56" s="6" t="s">
        <v>69</v>
      </c>
      <c r="AF56" s="6" t="s">
        <v>69</v>
      </c>
      <c r="AG56" s="6" t="s">
        <v>69</v>
      </c>
      <c r="AH56" s="6" t="s">
        <v>69</v>
      </c>
      <c r="AI56" s="6" t="s">
        <v>69</v>
      </c>
      <c r="AJ56" s="6" t="s">
        <v>69</v>
      </c>
      <c r="AK56" s="6" t="s">
        <v>69</v>
      </c>
      <c r="AL56" s="18" t="s">
        <v>69</v>
      </c>
      <c r="AM56" s="18" t="s">
        <v>69</v>
      </c>
      <c r="AN56" s="18" t="s">
        <v>69</v>
      </c>
      <c r="AO56" s="18" t="s">
        <v>69</v>
      </c>
      <c r="AP56" s="26">
        <f t="shared" si="16"/>
        <v>10953.226863389831</v>
      </c>
      <c r="AQ56" s="18" t="s">
        <v>69</v>
      </c>
      <c r="AR56" s="18" t="s">
        <v>69</v>
      </c>
      <c r="AS56" s="18" t="s">
        <v>69</v>
      </c>
      <c r="AT56" s="18" t="s">
        <v>69</v>
      </c>
      <c r="AU56" s="30" t="s">
        <v>69</v>
      </c>
      <c r="AV56" s="28" t="s">
        <v>69</v>
      </c>
      <c r="AW56" s="18" t="s">
        <v>69</v>
      </c>
      <c r="AX56" s="18" t="s">
        <v>69</v>
      </c>
      <c r="AY56" s="18" t="s">
        <v>69</v>
      </c>
      <c r="AZ56" s="18" t="s">
        <v>69</v>
      </c>
      <c r="BA56" s="18" t="s">
        <v>69</v>
      </c>
      <c r="BB56" s="18" t="s">
        <v>69</v>
      </c>
      <c r="BC56" s="28" t="str">
        <f t="shared" si="17"/>
        <v>nd</v>
      </c>
      <c r="BD56" s="28" t="s">
        <v>69</v>
      </c>
      <c r="BE56" s="28" t="s">
        <v>69</v>
      </c>
      <c r="BF56" s="28" t="s">
        <v>69</v>
      </c>
      <c r="BG56" s="28" t="s">
        <v>848</v>
      </c>
      <c r="BH56" s="28" t="s">
        <v>69</v>
      </c>
      <c r="BI56" s="28" t="s">
        <v>69</v>
      </c>
      <c r="BJ56" s="26">
        <f t="shared" si="18"/>
        <v>1063.0254329004329</v>
      </c>
      <c r="BK56" s="28" t="s">
        <v>69</v>
      </c>
      <c r="BL56" s="28" t="s">
        <v>69</v>
      </c>
      <c r="BM56" s="28" t="s">
        <v>69</v>
      </c>
      <c r="BN56" s="28" t="s">
        <v>69</v>
      </c>
      <c r="BO56" s="28" t="s">
        <v>69</v>
      </c>
      <c r="BP56" s="28" t="s">
        <v>69</v>
      </c>
      <c r="BQ56" s="28" t="s">
        <v>69</v>
      </c>
      <c r="BR56" s="28" t="s">
        <v>69</v>
      </c>
      <c r="BS56" s="28" t="s">
        <v>69</v>
      </c>
      <c r="BT56" s="28" t="s">
        <v>69</v>
      </c>
      <c r="BU56" s="28" t="s">
        <v>69</v>
      </c>
      <c r="BV56" s="28" t="s">
        <v>69</v>
      </c>
      <c r="BW56" s="28" t="s">
        <v>69</v>
      </c>
      <c r="BX56" s="26">
        <f t="shared" si="19"/>
        <v>83.542990142387737</v>
      </c>
      <c r="BY56" s="30" t="s">
        <v>69</v>
      </c>
      <c r="BZ56" s="28" t="s">
        <v>69</v>
      </c>
      <c r="CA56" s="28" t="s">
        <v>69</v>
      </c>
      <c r="CB56" s="28" t="s">
        <v>69</v>
      </c>
      <c r="CC56" s="28" t="s">
        <v>69</v>
      </c>
      <c r="CD56" s="28" t="s">
        <v>69</v>
      </c>
      <c r="CE56" s="28" t="s">
        <v>69</v>
      </c>
      <c r="CF56" s="30" t="s">
        <v>69</v>
      </c>
      <c r="CG56" s="28" t="s">
        <v>69</v>
      </c>
      <c r="CH56" s="28" t="s">
        <v>69</v>
      </c>
      <c r="CI56" s="28" t="s">
        <v>69</v>
      </c>
      <c r="CJ56" s="28" t="s">
        <v>69</v>
      </c>
      <c r="CK56" s="28" t="s">
        <v>69</v>
      </c>
      <c r="CL56" s="572"/>
      <c r="CM56" s="28" t="s">
        <v>69</v>
      </c>
      <c r="CN56" s="28" t="s">
        <v>69</v>
      </c>
      <c r="CO56" s="28" t="s">
        <v>69</v>
      </c>
      <c r="CP56" s="28" t="s">
        <v>69</v>
      </c>
      <c r="CQ56" s="28" t="s">
        <v>69</v>
      </c>
      <c r="CR56" s="572"/>
      <c r="CS56" s="28" t="s">
        <v>69</v>
      </c>
      <c r="CT56" s="28" t="s">
        <v>69</v>
      </c>
      <c r="CU56" s="28" t="s">
        <v>69</v>
      </c>
      <c r="CW56" s="215">
        <f>BX56+Wrangell!BQ56</f>
        <v>83.542990142387737</v>
      </c>
      <c r="CX56" s="215">
        <f>AP56+Wrangell!AI56</f>
        <v>64582.343044381763</v>
      </c>
    </row>
    <row r="57" spans="1:102" x14ac:dyDescent="0.3">
      <c r="A57" s="4" t="s">
        <v>14</v>
      </c>
      <c r="B57" t="s">
        <v>15</v>
      </c>
      <c r="C57" t="s">
        <v>9</v>
      </c>
      <c r="D57" s="7" t="s">
        <v>161</v>
      </c>
      <c r="E57" t="s">
        <v>468</v>
      </c>
      <c r="F57" s="16">
        <v>1998</v>
      </c>
      <c r="G57" s="1">
        <v>35919</v>
      </c>
      <c r="H57" s="1">
        <v>35988</v>
      </c>
      <c r="I57" s="5">
        <f t="shared" si="10"/>
        <v>70</v>
      </c>
      <c r="J57" s="411">
        <f t="shared" si="20"/>
        <v>3.9844404741323505</v>
      </c>
      <c r="K57" s="411">
        <f t="shared" si="21"/>
        <v>3.7830086580086579</v>
      </c>
      <c r="L57" s="411">
        <f t="shared" si="22"/>
        <v>4.9142935377875139</v>
      </c>
      <c r="M57" s="357" t="s">
        <v>848</v>
      </c>
      <c r="N57" s="357" t="s">
        <v>848</v>
      </c>
      <c r="O57" s="240" t="s">
        <v>69</v>
      </c>
      <c r="P57" s="240" t="s">
        <v>69</v>
      </c>
      <c r="Q57" s="113">
        <f t="shared" si="15"/>
        <v>6679</v>
      </c>
      <c r="R57" s="114">
        <v>3516</v>
      </c>
      <c r="S57" s="115">
        <v>3163</v>
      </c>
      <c r="T57" s="115">
        <v>557</v>
      </c>
      <c r="U57" s="309" t="s">
        <v>69</v>
      </c>
      <c r="V57" s="115">
        <v>55</v>
      </c>
      <c r="W57" s="114" t="s">
        <v>69</v>
      </c>
      <c r="X57" s="18" t="s">
        <v>848</v>
      </c>
      <c r="Y57" s="18" t="s">
        <v>848</v>
      </c>
      <c r="Z57" s="18" t="s">
        <v>848</v>
      </c>
      <c r="AA57" s="18" t="s">
        <v>848</v>
      </c>
      <c r="AB57" s="18" t="s">
        <v>848</v>
      </c>
      <c r="AC57" s="18" t="s">
        <v>848</v>
      </c>
      <c r="AD57" s="6" t="s">
        <v>69</v>
      </c>
      <c r="AE57" s="6" t="s">
        <v>69</v>
      </c>
      <c r="AF57" s="6" t="s">
        <v>69</v>
      </c>
      <c r="AG57" s="6" t="s">
        <v>69</v>
      </c>
      <c r="AH57" s="6" t="s">
        <v>69</v>
      </c>
      <c r="AI57" s="6" t="s">
        <v>69</v>
      </c>
      <c r="AJ57" s="6" t="s">
        <v>69</v>
      </c>
      <c r="AK57" s="6" t="s">
        <v>69</v>
      </c>
      <c r="AL57" s="18" t="s">
        <v>69</v>
      </c>
      <c r="AM57" s="18" t="s">
        <v>69</v>
      </c>
      <c r="AN57" s="18" t="s">
        <v>69</v>
      </c>
      <c r="AO57" s="18" t="s">
        <v>69</v>
      </c>
      <c r="AP57" s="26">
        <f t="shared" si="16"/>
        <v>26612.077926729969</v>
      </c>
      <c r="AQ57" s="18" t="s">
        <v>69</v>
      </c>
      <c r="AR57" s="18" t="s">
        <v>69</v>
      </c>
      <c r="AS57" s="18" t="s">
        <v>69</v>
      </c>
      <c r="AT57" s="18" t="s">
        <v>69</v>
      </c>
      <c r="AU57" s="30" t="s">
        <v>69</v>
      </c>
      <c r="AV57" s="28" t="s">
        <v>69</v>
      </c>
      <c r="AW57" s="18" t="s">
        <v>69</v>
      </c>
      <c r="AX57" s="18" t="s">
        <v>69</v>
      </c>
      <c r="AY57" s="18" t="s">
        <v>69</v>
      </c>
      <c r="AZ57" s="18" t="s">
        <v>69</v>
      </c>
      <c r="BA57" s="18" t="s">
        <v>69</v>
      </c>
      <c r="BB57" s="18" t="s">
        <v>69</v>
      </c>
      <c r="BC57" s="28" t="str">
        <f t="shared" si="17"/>
        <v>nd</v>
      </c>
      <c r="BD57" s="28" t="s">
        <v>69</v>
      </c>
      <c r="BE57" s="28" t="s">
        <v>69</v>
      </c>
      <c r="BF57" s="28" t="s">
        <v>69</v>
      </c>
      <c r="BG57" s="28" t="s">
        <v>848</v>
      </c>
      <c r="BH57" s="28" t="s">
        <v>69</v>
      </c>
      <c r="BI57" s="28" t="s">
        <v>69</v>
      </c>
      <c r="BJ57" s="26">
        <f t="shared" si="18"/>
        <v>2107.1358225108224</v>
      </c>
      <c r="BK57" s="28" t="s">
        <v>69</v>
      </c>
      <c r="BL57" s="28" t="s">
        <v>69</v>
      </c>
      <c r="BM57" s="28" t="s">
        <v>69</v>
      </c>
      <c r="BN57" s="28" t="s">
        <v>69</v>
      </c>
      <c r="BO57" s="28" t="s">
        <v>69</v>
      </c>
      <c r="BP57" s="28" t="s">
        <v>69</v>
      </c>
      <c r="BQ57" s="28" t="s">
        <v>69</v>
      </c>
      <c r="BR57" s="28" t="s">
        <v>69</v>
      </c>
      <c r="BS57" s="28" t="s">
        <v>69</v>
      </c>
      <c r="BT57" s="28" t="s">
        <v>69</v>
      </c>
      <c r="BU57" s="28" t="s">
        <v>69</v>
      </c>
      <c r="BV57" s="28" t="s">
        <v>69</v>
      </c>
      <c r="BW57" s="28" t="s">
        <v>69</v>
      </c>
      <c r="BX57" s="26">
        <f t="shared" si="19"/>
        <v>270.28614457831327</v>
      </c>
      <c r="BY57" s="30" t="s">
        <v>69</v>
      </c>
      <c r="BZ57" s="28" t="s">
        <v>69</v>
      </c>
      <c r="CA57" s="28" t="s">
        <v>69</v>
      </c>
      <c r="CB57" s="28" t="s">
        <v>69</v>
      </c>
      <c r="CC57" s="28" t="s">
        <v>69</v>
      </c>
      <c r="CD57" s="28" t="s">
        <v>69</v>
      </c>
      <c r="CE57" s="28" t="s">
        <v>69</v>
      </c>
      <c r="CF57" s="30" t="s">
        <v>69</v>
      </c>
      <c r="CG57" s="28" t="s">
        <v>69</v>
      </c>
      <c r="CH57" s="28" t="s">
        <v>69</v>
      </c>
      <c r="CI57" s="28" t="s">
        <v>69</v>
      </c>
      <c r="CJ57" s="28" t="s">
        <v>69</v>
      </c>
      <c r="CK57" s="28" t="s">
        <v>69</v>
      </c>
      <c r="CL57" s="572"/>
      <c r="CM57" s="28" t="s">
        <v>69</v>
      </c>
      <c r="CN57" s="28" t="s">
        <v>69</v>
      </c>
      <c r="CO57" s="28" t="s">
        <v>69</v>
      </c>
      <c r="CP57" s="28" t="s">
        <v>69</v>
      </c>
      <c r="CQ57" s="28" t="s">
        <v>69</v>
      </c>
      <c r="CR57" s="572"/>
      <c r="CS57" s="28" t="s">
        <v>69</v>
      </c>
      <c r="CT57" s="28" t="s">
        <v>69</v>
      </c>
      <c r="CU57" s="28" t="s">
        <v>69</v>
      </c>
      <c r="CW57" s="215">
        <f>BX57+Wrangell!BQ57</f>
        <v>270.28614457831327</v>
      </c>
      <c r="CX57" s="215">
        <f>AP57+Wrangell!AI57</f>
        <v>69466.102046368716</v>
      </c>
    </row>
    <row r="58" spans="1:102" x14ac:dyDescent="0.3">
      <c r="A58" s="4" t="s">
        <v>16</v>
      </c>
      <c r="B58" t="s">
        <v>17</v>
      </c>
      <c r="C58" t="s">
        <v>18</v>
      </c>
      <c r="D58" s="7" t="s">
        <v>161</v>
      </c>
      <c r="E58" t="s">
        <v>468</v>
      </c>
      <c r="F58" s="16">
        <v>1999</v>
      </c>
      <c r="G58" s="1">
        <v>36283</v>
      </c>
      <c r="H58" s="1">
        <v>36352</v>
      </c>
      <c r="I58" s="5">
        <f t="shared" si="10"/>
        <v>70</v>
      </c>
      <c r="J58" s="411">
        <f t="shared" si="20"/>
        <v>3.9844404741323505</v>
      </c>
      <c r="K58" s="411">
        <f t="shared" si="21"/>
        <v>3.7830086580086579</v>
      </c>
      <c r="L58" s="411">
        <f t="shared" si="22"/>
        <v>4.9142935377875139</v>
      </c>
      <c r="M58" s="357" t="s">
        <v>848</v>
      </c>
      <c r="N58" s="357" t="s">
        <v>848</v>
      </c>
      <c r="O58" s="240" t="s">
        <v>69</v>
      </c>
      <c r="P58" s="240" t="s">
        <v>69</v>
      </c>
      <c r="Q58" s="113">
        <f t="shared" si="15"/>
        <v>6042</v>
      </c>
      <c r="R58" s="114">
        <v>3550</v>
      </c>
      <c r="S58" s="115">
        <v>2492</v>
      </c>
      <c r="T58" s="115">
        <v>521</v>
      </c>
      <c r="U58" s="309" t="s">
        <v>69</v>
      </c>
      <c r="V58" s="115">
        <v>40</v>
      </c>
      <c r="W58" s="114" t="s">
        <v>69</v>
      </c>
      <c r="X58" s="18" t="s">
        <v>848</v>
      </c>
      <c r="Y58" s="18" t="s">
        <v>848</v>
      </c>
      <c r="Z58" s="18" t="s">
        <v>848</v>
      </c>
      <c r="AA58" s="18" t="s">
        <v>848</v>
      </c>
      <c r="AB58" s="18" t="s">
        <v>848</v>
      </c>
      <c r="AC58" s="18" t="s">
        <v>848</v>
      </c>
      <c r="AD58" s="6" t="s">
        <v>69</v>
      </c>
      <c r="AE58" s="6" t="s">
        <v>69</v>
      </c>
      <c r="AF58" s="6" t="s">
        <v>69</v>
      </c>
      <c r="AG58" s="6" t="s">
        <v>69</v>
      </c>
      <c r="AH58" s="6" t="s">
        <v>69</v>
      </c>
      <c r="AI58" s="6" t="s">
        <v>69</v>
      </c>
      <c r="AJ58" s="6" t="s">
        <v>69</v>
      </c>
      <c r="AK58" s="6" t="s">
        <v>69</v>
      </c>
      <c r="AL58" s="18" t="s">
        <v>69</v>
      </c>
      <c r="AM58" s="18" t="s">
        <v>69</v>
      </c>
      <c r="AN58" s="18" t="s">
        <v>69</v>
      </c>
      <c r="AO58" s="18" t="s">
        <v>69</v>
      </c>
      <c r="AP58" s="26">
        <f t="shared" si="16"/>
        <v>24073.989344707661</v>
      </c>
      <c r="AQ58" s="18" t="s">
        <v>69</v>
      </c>
      <c r="AR58" s="18" t="s">
        <v>69</v>
      </c>
      <c r="AS58" s="18" t="s">
        <v>69</v>
      </c>
      <c r="AT58" s="18" t="s">
        <v>69</v>
      </c>
      <c r="AU58" s="30" t="s">
        <v>69</v>
      </c>
      <c r="AV58" s="28" t="s">
        <v>69</v>
      </c>
      <c r="AW58" s="18" t="s">
        <v>69</v>
      </c>
      <c r="AX58" s="18" t="s">
        <v>69</v>
      </c>
      <c r="AY58" s="18" t="s">
        <v>69</v>
      </c>
      <c r="AZ58" s="18" t="s">
        <v>69</v>
      </c>
      <c r="BA58" s="18" t="s">
        <v>69</v>
      </c>
      <c r="BB58" s="18" t="s">
        <v>69</v>
      </c>
      <c r="BC58" s="28" t="str">
        <f t="shared" si="17"/>
        <v>nd</v>
      </c>
      <c r="BD58" s="28" t="s">
        <v>69</v>
      </c>
      <c r="BE58" s="28" t="s">
        <v>69</v>
      </c>
      <c r="BF58" s="28" t="s">
        <v>69</v>
      </c>
      <c r="BG58" s="28" t="s">
        <v>848</v>
      </c>
      <c r="BH58" s="28" t="s">
        <v>69</v>
      </c>
      <c r="BI58" s="28" t="s">
        <v>69</v>
      </c>
      <c r="BJ58" s="26">
        <f t="shared" si="18"/>
        <v>1970.9475108225108</v>
      </c>
      <c r="BK58" s="28" t="s">
        <v>69</v>
      </c>
      <c r="BL58" s="28" t="s">
        <v>69</v>
      </c>
      <c r="BM58" s="28" t="s">
        <v>69</v>
      </c>
      <c r="BN58" s="28" t="s">
        <v>69</v>
      </c>
      <c r="BO58" s="28" t="s">
        <v>69</v>
      </c>
      <c r="BP58" s="28" t="s">
        <v>69</v>
      </c>
      <c r="BQ58" s="28" t="s">
        <v>69</v>
      </c>
      <c r="BR58" s="28" t="s">
        <v>69</v>
      </c>
      <c r="BS58" s="28" t="s">
        <v>69</v>
      </c>
      <c r="BT58" s="28" t="s">
        <v>69</v>
      </c>
      <c r="BU58" s="28" t="s">
        <v>69</v>
      </c>
      <c r="BV58" s="28" t="s">
        <v>69</v>
      </c>
      <c r="BW58" s="28" t="s">
        <v>69</v>
      </c>
      <c r="BX58" s="26">
        <f t="shared" si="19"/>
        <v>196.57174151150056</v>
      </c>
      <c r="BY58" s="30" t="s">
        <v>69</v>
      </c>
      <c r="BZ58" s="28" t="s">
        <v>69</v>
      </c>
      <c r="CA58" s="28" t="s">
        <v>69</v>
      </c>
      <c r="CB58" s="28" t="s">
        <v>69</v>
      </c>
      <c r="CC58" s="28" t="s">
        <v>69</v>
      </c>
      <c r="CD58" s="28" t="s">
        <v>69</v>
      </c>
      <c r="CE58" s="28" t="s">
        <v>69</v>
      </c>
      <c r="CF58" s="30" t="s">
        <v>69</v>
      </c>
      <c r="CG58" s="28" t="s">
        <v>69</v>
      </c>
      <c r="CH58" s="28" t="s">
        <v>69</v>
      </c>
      <c r="CI58" s="28" t="s">
        <v>69</v>
      </c>
      <c r="CJ58" s="28" t="s">
        <v>69</v>
      </c>
      <c r="CK58" s="28" t="s">
        <v>69</v>
      </c>
      <c r="CL58" s="572"/>
      <c r="CM58" s="28" t="s">
        <v>69</v>
      </c>
      <c r="CN58" s="28" t="s">
        <v>69</v>
      </c>
      <c r="CO58" s="28" t="s">
        <v>69</v>
      </c>
      <c r="CP58" s="28" t="s">
        <v>69</v>
      </c>
      <c r="CQ58" s="28" t="s">
        <v>69</v>
      </c>
      <c r="CR58" s="572"/>
      <c r="CS58" s="28" t="s">
        <v>69</v>
      </c>
      <c r="CT58" s="28" t="s">
        <v>69</v>
      </c>
      <c r="CU58" s="28" t="s">
        <v>69</v>
      </c>
      <c r="CW58" s="215">
        <f>BX58+Wrangell!BQ58</f>
        <v>245.84056666629334</v>
      </c>
      <c r="CX58" s="215">
        <f>AP58+Wrangell!AI58</f>
        <v>57729.5238079466</v>
      </c>
    </row>
    <row r="59" spans="1:102" x14ac:dyDescent="0.3">
      <c r="A59" s="4" t="s">
        <v>19</v>
      </c>
      <c r="B59" t="s">
        <v>20</v>
      </c>
      <c r="C59" t="s">
        <v>21</v>
      </c>
      <c r="D59" s="7" t="s">
        <v>161</v>
      </c>
      <c r="E59" s="7" t="s">
        <v>465</v>
      </c>
      <c r="F59" s="16">
        <v>2000</v>
      </c>
      <c r="G59" s="1">
        <v>36649</v>
      </c>
      <c r="H59" s="1">
        <v>36779</v>
      </c>
      <c r="I59" s="5">
        <f t="shared" si="10"/>
        <v>131</v>
      </c>
      <c r="J59" s="411">
        <f t="shared" si="20"/>
        <v>3.9844404741323505</v>
      </c>
      <c r="K59" s="411">
        <f t="shared" si="21"/>
        <v>3.7830086580086579</v>
      </c>
      <c r="L59" s="411">
        <f t="shared" si="22"/>
        <v>4.9142935377875139</v>
      </c>
      <c r="M59" s="357" t="s">
        <v>848</v>
      </c>
      <c r="N59" s="357" t="s">
        <v>848</v>
      </c>
      <c r="O59" s="240" t="s">
        <v>69</v>
      </c>
      <c r="P59" s="240" t="s">
        <v>69</v>
      </c>
      <c r="Q59" s="113">
        <f t="shared" si="15"/>
        <v>10493</v>
      </c>
      <c r="R59" s="114">
        <v>3178</v>
      </c>
      <c r="S59" s="115">
        <v>7315</v>
      </c>
      <c r="T59" s="115">
        <v>1567</v>
      </c>
      <c r="U59" s="309" t="s">
        <v>69</v>
      </c>
      <c r="V59" s="115">
        <v>149</v>
      </c>
      <c r="W59" s="114" t="s">
        <v>69</v>
      </c>
      <c r="X59" s="18" t="s">
        <v>848</v>
      </c>
      <c r="Y59" s="18" t="s">
        <v>848</v>
      </c>
      <c r="Z59" s="18" t="s">
        <v>848</v>
      </c>
      <c r="AA59" s="18" t="s">
        <v>848</v>
      </c>
      <c r="AB59" s="18" t="s">
        <v>848</v>
      </c>
      <c r="AC59" s="18" t="s">
        <v>848</v>
      </c>
      <c r="AD59" s="6" t="s">
        <v>69</v>
      </c>
      <c r="AE59" s="6" t="s">
        <v>69</v>
      </c>
      <c r="AF59" s="6" t="s">
        <v>69</v>
      </c>
      <c r="AG59" s="6" t="s">
        <v>69</v>
      </c>
      <c r="AH59" s="6" t="s">
        <v>69</v>
      </c>
      <c r="AI59" s="6" t="s">
        <v>69</v>
      </c>
      <c r="AJ59" s="6" t="s">
        <v>69</v>
      </c>
      <c r="AK59" s="6" t="s">
        <v>69</v>
      </c>
      <c r="AL59" s="18" t="s">
        <v>69</v>
      </c>
      <c r="AM59" s="18" t="s">
        <v>69</v>
      </c>
      <c r="AN59" s="18" t="s">
        <v>69</v>
      </c>
      <c r="AO59" s="18" t="s">
        <v>69</v>
      </c>
      <c r="AP59" s="26">
        <f t="shared" si="16"/>
        <v>41808.733895070756</v>
      </c>
      <c r="AQ59" s="18" t="s">
        <v>69</v>
      </c>
      <c r="AR59" s="18" t="s">
        <v>69</v>
      </c>
      <c r="AS59" s="18" t="s">
        <v>69</v>
      </c>
      <c r="AT59" s="18" t="s">
        <v>69</v>
      </c>
      <c r="AU59" s="30" t="s">
        <v>69</v>
      </c>
      <c r="AV59" s="28" t="s">
        <v>69</v>
      </c>
      <c r="AW59" s="18" t="s">
        <v>69</v>
      </c>
      <c r="AX59" s="18" t="s">
        <v>69</v>
      </c>
      <c r="AY59" s="18" t="s">
        <v>69</v>
      </c>
      <c r="AZ59" s="18" t="s">
        <v>69</v>
      </c>
      <c r="BA59" s="18" t="s">
        <v>69</v>
      </c>
      <c r="BB59" s="18" t="s">
        <v>69</v>
      </c>
      <c r="BC59" s="28" t="str">
        <f t="shared" si="17"/>
        <v>nd</v>
      </c>
      <c r="BD59" s="28" t="s">
        <v>69</v>
      </c>
      <c r="BE59" s="28" t="s">
        <v>69</v>
      </c>
      <c r="BF59" s="28" t="s">
        <v>69</v>
      </c>
      <c r="BG59" s="28" t="s">
        <v>848</v>
      </c>
      <c r="BH59" s="28" t="s">
        <v>69</v>
      </c>
      <c r="BI59" s="28" t="s">
        <v>69</v>
      </c>
      <c r="BJ59" s="26">
        <f t="shared" si="18"/>
        <v>5927.9745670995671</v>
      </c>
      <c r="BK59" s="28" t="s">
        <v>69</v>
      </c>
      <c r="BL59" s="28" t="s">
        <v>69</v>
      </c>
      <c r="BM59" s="28" t="s">
        <v>69</v>
      </c>
      <c r="BN59" s="28" t="s">
        <v>69</v>
      </c>
      <c r="BO59" s="28" t="s">
        <v>69</v>
      </c>
      <c r="BP59" s="28" t="s">
        <v>69</v>
      </c>
      <c r="BQ59" s="28" t="s">
        <v>69</v>
      </c>
      <c r="BR59" s="28" t="s">
        <v>69</v>
      </c>
      <c r="BS59" s="28" t="s">
        <v>69</v>
      </c>
      <c r="BT59" s="28" t="s">
        <v>69</v>
      </c>
      <c r="BU59" s="28" t="s">
        <v>69</v>
      </c>
      <c r="BV59" s="28" t="s">
        <v>69</v>
      </c>
      <c r="BW59" s="28" t="s">
        <v>69</v>
      </c>
      <c r="BX59" s="26">
        <f t="shared" si="19"/>
        <v>732.22973713033957</v>
      </c>
      <c r="BY59" s="30" t="s">
        <v>69</v>
      </c>
      <c r="BZ59" s="28" t="s">
        <v>69</v>
      </c>
      <c r="CA59" s="28" t="s">
        <v>69</v>
      </c>
      <c r="CB59" s="28" t="s">
        <v>69</v>
      </c>
      <c r="CC59" s="28" t="s">
        <v>69</v>
      </c>
      <c r="CD59" s="28" t="s">
        <v>69</v>
      </c>
      <c r="CE59" s="28" t="s">
        <v>69</v>
      </c>
      <c r="CF59" s="30" t="s">
        <v>69</v>
      </c>
      <c r="CG59" s="28" t="s">
        <v>69</v>
      </c>
      <c r="CH59" s="28" t="s">
        <v>69</v>
      </c>
      <c r="CI59" s="28" t="s">
        <v>69</v>
      </c>
      <c r="CJ59" s="28" t="s">
        <v>69</v>
      </c>
      <c r="CK59" s="28" t="s">
        <v>69</v>
      </c>
      <c r="CL59" s="572"/>
      <c r="CM59" s="28" t="s">
        <v>69</v>
      </c>
      <c r="CN59" s="28" t="s">
        <v>69</v>
      </c>
      <c r="CO59" s="28" t="s">
        <v>69</v>
      </c>
      <c r="CP59" s="28" t="s">
        <v>69</v>
      </c>
      <c r="CQ59" s="28" t="s">
        <v>69</v>
      </c>
      <c r="CR59" s="572"/>
      <c r="CS59" s="28" t="s">
        <v>69</v>
      </c>
      <c r="CT59" s="28" t="s">
        <v>69</v>
      </c>
      <c r="CU59" s="28" t="s">
        <v>69</v>
      </c>
      <c r="CW59" s="215">
        <f>BX59+Wrangell!BQ59</f>
        <v>1279.1136963485392</v>
      </c>
      <c r="CX59" s="215">
        <f>AP59+Wrangell!AI59</f>
        <v>93442.462657293581</v>
      </c>
    </row>
    <row r="60" spans="1:102" x14ac:dyDescent="0.3">
      <c r="A60" s="4" t="s">
        <v>22</v>
      </c>
      <c r="B60" t="s">
        <v>23</v>
      </c>
      <c r="C60" t="s">
        <v>24</v>
      </c>
      <c r="D60" s="7" t="s">
        <v>161</v>
      </c>
      <c r="E60" s="7" t="s">
        <v>465</v>
      </c>
      <c r="F60" s="16">
        <v>2001</v>
      </c>
      <c r="G60" s="1">
        <v>37018</v>
      </c>
      <c r="H60" s="1">
        <v>37080</v>
      </c>
      <c r="I60" s="5">
        <f t="shared" si="10"/>
        <v>63</v>
      </c>
      <c r="J60" s="411">
        <f t="shared" si="20"/>
        <v>3.9844404741323505</v>
      </c>
      <c r="K60" s="411">
        <f t="shared" si="21"/>
        <v>3.7830086580086579</v>
      </c>
      <c r="L60" s="411">
        <f t="shared" si="22"/>
        <v>4.9142935377875139</v>
      </c>
      <c r="M60" s="357" t="s">
        <v>848</v>
      </c>
      <c r="N60" s="357" t="s">
        <v>848</v>
      </c>
      <c r="O60" s="240" t="s">
        <v>69</v>
      </c>
      <c r="P60" s="240" t="s">
        <v>69</v>
      </c>
      <c r="Q60" s="113">
        <f t="shared" si="15"/>
        <v>4694</v>
      </c>
      <c r="R60" s="114">
        <v>2751</v>
      </c>
      <c r="S60" s="115">
        <v>1943</v>
      </c>
      <c r="T60" s="115">
        <v>340</v>
      </c>
      <c r="U60" s="309" t="s">
        <v>69</v>
      </c>
      <c r="V60" s="115">
        <v>87</v>
      </c>
      <c r="W60" s="114" t="s">
        <v>69</v>
      </c>
      <c r="X60" s="18" t="s">
        <v>848</v>
      </c>
      <c r="Y60" s="18" t="s">
        <v>848</v>
      </c>
      <c r="Z60" s="18" t="s">
        <v>848</v>
      </c>
      <c r="AA60" s="18" t="s">
        <v>848</v>
      </c>
      <c r="AB60" s="18" t="s">
        <v>848</v>
      </c>
      <c r="AC60" s="18" t="s">
        <v>848</v>
      </c>
      <c r="AD60" s="6" t="s">
        <v>69</v>
      </c>
      <c r="AE60" s="6" t="s">
        <v>69</v>
      </c>
      <c r="AF60" s="6" t="s">
        <v>69</v>
      </c>
      <c r="AG60" s="6" t="s">
        <v>69</v>
      </c>
      <c r="AH60" s="6" t="s">
        <v>69</v>
      </c>
      <c r="AI60" s="6" t="s">
        <v>69</v>
      </c>
      <c r="AJ60" s="6" t="s">
        <v>69</v>
      </c>
      <c r="AK60" s="6" t="s">
        <v>69</v>
      </c>
      <c r="AL60" s="18" t="s">
        <v>69</v>
      </c>
      <c r="AM60" s="18" t="s">
        <v>69</v>
      </c>
      <c r="AN60" s="18" t="s">
        <v>69</v>
      </c>
      <c r="AO60" s="18" t="s">
        <v>69</v>
      </c>
      <c r="AP60" s="26">
        <f t="shared" si="16"/>
        <v>18702.963585577254</v>
      </c>
      <c r="AQ60" s="18" t="s">
        <v>69</v>
      </c>
      <c r="AR60" s="18" t="s">
        <v>69</v>
      </c>
      <c r="AS60" s="18" t="s">
        <v>69</v>
      </c>
      <c r="AT60" s="18" t="s">
        <v>69</v>
      </c>
      <c r="AU60" s="30" t="s">
        <v>69</v>
      </c>
      <c r="AV60" s="28" t="s">
        <v>69</v>
      </c>
      <c r="AW60" s="18" t="s">
        <v>69</v>
      </c>
      <c r="AX60" s="18" t="s">
        <v>69</v>
      </c>
      <c r="AY60" s="18" t="s">
        <v>69</v>
      </c>
      <c r="AZ60" s="18" t="s">
        <v>69</v>
      </c>
      <c r="BA60" s="18" t="s">
        <v>69</v>
      </c>
      <c r="BB60" s="18" t="s">
        <v>69</v>
      </c>
      <c r="BC60" s="28" t="str">
        <f t="shared" si="17"/>
        <v>nd</v>
      </c>
      <c r="BD60" s="28" t="s">
        <v>69</v>
      </c>
      <c r="BE60" s="28" t="s">
        <v>69</v>
      </c>
      <c r="BF60" s="28" t="s">
        <v>69</v>
      </c>
      <c r="BG60" s="28" t="s">
        <v>848</v>
      </c>
      <c r="BH60" s="28" t="s">
        <v>69</v>
      </c>
      <c r="BI60" s="28" t="s">
        <v>69</v>
      </c>
      <c r="BJ60" s="26">
        <f t="shared" si="18"/>
        <v>1286.2229437229437</v>
      </c>
      <c r="BK60" s="28" t="s">
        <v>69</v>
      </c>
      <c r="BL60" s="28" t="s">
        <v>69</v>
      </c>
      <c r="BM60" s="28" t="s">
        <v>69</v>
      </c>
      <c r="BN60" s="28" t="s">
        <v>69</v>
      </c>
      <c r="BO60" s="28" t="s">
        <v>69</v>
      </c>
      <c r="BP60" s="28" t="s">
        <v>69</v>
      </c>
      <c r="BQ60" s="28" t="s">
        <v>69</v>
      </c>
      <c r="BR60" s="28" t="s">
        <v>69</v>
      </c>
      <c r="BS60" s="28" t="s">
        <v>69</v>
      </c>
      <c r="BT60" s="28" t="s">
        <v>69</v>
      </c>
      <c r="BU60" s="28" t="s">
        <v>69</v>
      </c>
      <c r="BV60" s="28" t="s">
        <v>69</v>
      </c>
      <c r="BW60" s="28" t="s">
        <v>69</v>
      </c>
      <c r="BX60" s="26">
        <f t="shared" si="19"/>
        <v>427.54353778751369</v>
      </c>
      <c r="BY60" s="30" t="s">
        <v>69</v>
      </c>
      <c r="BZ60" s="28" t="s">
        <v>69</v>
      </c>
      <c r="CA60" s="28" t="s">
        <v>69</v>
      </c>
      <c r="CB60" s="28" t="s">
        <v>69</v>
      </c>
      <c r="CC60" s="28" t="s">
        <v>69</v>
      </c>
      <c r="CD60" s="28" t="s">
        <v>69</v>
      </c>
      <c r="CE60" s="28" t="s">
        <v>69</v>
      </c>
      <c r="CF60" s="30" t="s">
        <v>69</v>
      </c>
      <c r="CG60" s="28" t="s">
        <v>69</v>
      </c>
      <c r="CH60" s="28" t="s">
        <v>69</v>
      </c>
      <c r="CI60" s="28" t="s">
        <v>69</v>
      </c>
      <c r="CJ60" s="28" t="s">
        <v>69</v>
      </c>
      <c r="CK60" s="28" t="s">
        <v>69</v>
      </c>
      <c r="CL60" s="572"/>
      <c r="CM60" s="28" t="s">
        <v>69</v>
      </c>
      <c r="CN60" s="28" t="s">
        <v>69</v>
      </c>
      <c r="CO60" s="28" t="s">
        <v>69</v>
      </c>
      <c r="CP60" s="28" t="s">
        <v>69</v>
      </c>
      <c r="CQ60" s="28" t="s">
        <v>69</v>
      </c>
      <c r="CR60" s="572"/>
      <c r="CS60" s="28" t="s">
        <v>69</v>
      </c>
      <c r="CT60" s="28" t="s">
        <v>69</v>
      </c>
      <c r="CU60" s="28" t="s">
        <v>69</v>
      </c>
      <c r="CW60" s="215">
        <f>BX60+Wrangell!BQ60</f>
        <v>481.73924545778573</v>
      </c>
      <c r="CX60" s="215">
        <f>AP60+Wrangell!AI60</f>
        <v>53294.605726757261</v>
      </c>
    </row>
    <row r="61" spans="1:102" x14ac:dyDescent="0.3">
      <c r="A61" s="4" t="s">
        <v>25</v>
      </c>
      <c r="B61" t="s">
        <v>26</v>
      </c>
      <c r="C61" t="s">
        <v>27</v>
      </c>
      <c r="D61" s="7" t="s">
        <v>161</v>
      </c>
      <c r="E61" s="7" t="s">
        <v>465</v>
      </c>
      <c r="F61" s="16">
        <v>2002</v>
      </c>
      <c r="G61" s="1">
        <v>37382</v>
      </c>
      <c r="H61" s="1">
        <v>37444</v>
      </c>
      <c r="I61" s="5">
        <f t="shared" si="10"/>
        <v>63</v>
      </c>
      <c r="J61" s="411">
        <f t="shared" si="20"/>
        <v>3.9844404741323505</v>
      </c>
      <c r="K61" s="411">
        <f t="shared" si="21"/>
        <v>3.7830086580086579</v>
      </c>
      <c r="L61" s="411">
        <f t="shared" si="22"/>
        <v>4.9142935377875139</v>
      </c>
      <c r="M61" s="357" t="s">
        <v>848</v>
      </c>
      <c r="N61" s="357" t="s">
        <v>848</v>
      </c>
      <c r="O61" s="240" t="s">
        <v>69</v>
      </c>
      <c r="P61" s="240" t="s">
        <v>69</v>
      </c>
      <c r="Q61" s="113">
        <f t="shared" si="15"/>
        <v>4574.5</v>
      </c>
      <c r="R61" s="114">
        <v>2379.5</v>
      </c>
      <c r="S61" s="115">
        <v>2195</v>
      </c>
      <c r="T61" s="115">
        <v>463</v>
      </c>
      <c r="U61" s="309" t="s">
        <v>69</v>
      </c>
      <c r="V61" s="115">
        <v>23</v>
      </c>
      <c r="W61" s="114" t="s">
        <v>69</v>
      </c>
      <c r="X61" s="18" t="s">
        <v>848</v>
      </c>
      <c r="Y61" s="18" t="s">
        <v>848</v>
      </c>
      <c r="Z61" s="18" t="s">
        <v>848</v>
      </c>
      <c r="AA61" s="18" t="s">
        <v>848</v>
      </c>
      <c r="AB61" s="18" t="s">
        <v>848</v>
      </c>
      <c r="AC61" s="18" t="s">
        <v>848</v>
      </c>
      <c r="AD61" s="6" t="s">
        <v>69</v>
      </c>
      <c r="AE61" s="6" t="s">
        <v>69</v>
      </c>
      <c r="AF61" s="6" t="s">
        <v>69</v>
      </c>
      <c r="AG61" s="6" t="s">
        <v>69</v>
      </c>
      <c r="AH61" s="6" t="s">
        <v>69</v>
      </c>
      <c r="AI61" s="6" t="s">
        <v>69</v>
      </c>
      <c r="AJ61" s="6" t="s">
        <v>69</v>
      </c>
      <c r="AK61" s="6" t="s">
        <v>69</v>
      </c>
      <c r="AL61" s="18" t="s">
        <v>69</v>
      </c>
      <c r="AM61" s="18" t="s">
        <v>69</v>
      </c>
      <c r="AN61" s="18" t="s">
        <v>69</v>
      </c>
      <c r="AO61" s="18" t="s">
        <v>69</v>
      </c>
      <c r="AP61" s="26">
        <f t="shared" si="16"/>
        <v>18226.822948918438</v>
      </c>
      <c r="AQ61" s="18" t="s">
        <v>69</v>
      </c>
      <c r="AR61" s="18" t="s">
        <v>69</v>
      </c>
      <c r="AS61" s="18" t="s">
        <v>69</v>
      </c>
      <c r="AT61" s="18" t="s">
        <v>69</v>
      </c>
      <c r="AU61" s="30" t="s">
        <v>69</v>
      </c>
      <c r="AV61" s="28" t="s">
        <v>69</v>
      </c>
      <c r="AW61" s="18" t="s">
        <v>69</v>
      </c>
      <c r="AX61" s="18" t="s">
        <v>69</v>
      </c>
      <c r="AY61" s="18" t="s">
        <v>69</v>
      </c>
      <c r="AZ61" s="18" t="s">
        <v>69</v>
      </c>
      <c r="BA61" s="18" t="s">
        <v>69</v>
      </c>
      <c r="BB61" s="18" t="s">
        <v>69</v>
      </c>
      <c r="BC61" s="28" t="str">
        <f t="shared" si="17"/>
        <v>nd</v>
      </c>
      <c r="BD61" s="28" t="s">
        <v>69</v>
      </c>
      <c r="BE61" s="28" t="s">
        <v>69</v>
      </c>
      <c r="BF61" s="28" t="s">
        <v>69</v>
      </c>
      <c r="BG61" s="28" t="s">
        <v>848</v>
      </c>
      <c r="BH61" s="28" t="s">
        <v>69</v>
      </c>
      <c r="BI61" s="28" t="s">
        <v>69</v>
      </c>
      <c r="BJ61" s="26">
        <f t="shared" si="18"/>
        <v>1751.5330086580086</v>
      </c>
      <c r="BK61" s="28" t="s">
        <v>69</v>
      </c>
      <c r="BL61" s="28" t="s">
        <v>69</v>
      </c>
      <c r="BM61" s="28" t="s">
        <v>69</v>
      </c>
      <c r="BN61" s="28" t="s">
        <v>69</v>
      </c>
      <c r="BO61" s="28" t="s">
        <v>69</v>
      </c>
      <c r="BP61" s="28" t="s">
        <v>69</v>
      </c>
      <c r="BQ61" s="28" t="s">
        <v>69</v>
      </c>
      <c r="BR61" s="28" t="s">
        <v>69</v>
      </c>
      <c r="BS61" s="28" t="s">
        <v>69</v>
      </c>
      <c r="BT61" s="28" t="s">
        <v>69</v>
      </c>
      <c r="BU61" s="28" t="s">
        <v>69</v>
      </c>
      <c r="BV61" s="28" t="s">
        <v>69</v>
      </c>
      <c r="BW61" s="28" t="s">
        <v>69</v>
      </c>
      <c r="BX61" s="26">
        <f t="shared" si="19"/>
        <v>113.02875136911283</v>
      </c>
      <c r="BY61" s="30" t="s">
        <v>69</v>
      </c>
      <c r="BZ61" s="28" t="s">
        <v>69</v>
      </c>
      <c r="CA61" s="28" t="s">
        <v>69</v>
      </c>
      <c r="CB61" s="28" t="s">
        <v>69</v>
      </c>
      <c r="CC61" s="28" t="s">
        <v>69</v>
      </c>
      <c r="CD61" s="28" t="s">
        <v>69</v>
      </c>
      <c r="CE61" s="28" t="s">
        <v>69</v>
      </c>
      <c r="CF61" s="30" t="s">
        <v>69</v>
      </c>
      <c r="CG61" s="28" t="s">
        <v>69</v>
      </c>
      <c r="CH61" s="28" t="s">
        <v>69</v>
      </c>
      <c r="CI61" s="28" t="s">
        <v>69</v>
      </c>
      <c r="CJ61" s="28" t="s">
        <v>69</v>
      </c>
      <c r="CK61" s="28" t="s">
        <v>69</v>
      </c>
      <c r="CL61" s="572"/>
      <c r="CM61" s="28" t="s">
        <v>69</v>
      </c>
      <c r="CN61" s="28" t="s">
        <v>69</v>
      </c>
      <c r="CO61" s="28" t="s">
        <v>69</v>
      </c>
      <c r="CP61" s="28" t="s">
        <v>69</v>
      </c>
      <c r="CQ61" s="28" t="s">
        <v>69</v>
      </c>
      <c r="CR61" s="572"/>
      <c r="CS61" s="28" t="s">
        <v>69</v>
      </c>
      <c r="CT61" s="28" t="s">
        <v>69</v>
      </c>
      <c r="CU61" s="28" t="s">
        <v>69</v>
      </c>
      <c r="CW61" s="215">
        <f>BX61+Wrangell!BQ61</f>
        <v>142.59004646198849</v>
      </c>
      <c r="CX61" s="215">
        <f>AP61+Wrangell!AI61</f>
        <v>46464.264709884817</v>
      </c>
    </row>
    <row r="62" spans="1:102" x14ac:dyDescent="0.3">
      <c r="A62" s="4" t="s">
        <v>28</v>
      </c>
      <c r="B62" t="s">
        <v>29</v>
      </c>
      <c r="C62" t="s">
        <v>30</v>
      </c>
      <c r="D62" s="7" t="s">
        <v>161</v>
      </c>
      <c r="E62" s="7" t="s">
        <v>465</v>
      </c>
      <c r="F62" s="16">
        <v>2003</v>
      </c>
      <c r="G62" s="1">
        <v>37746</v>
      </c>
      <c r="H62" s="1">
        <v>37878</v>
      </c>
      <c r="I62" s="5">
        <f t="shared" si="10"/>
        <v>133</v>
      </c>
      <c r="J62" s="411">
        <f t="shared" si="20"/>
        <v>3.9844404741323505</v>
      </c>
      <c r="K62" s="411">
        <f t="shared" si="21"/>
        <v>3.7830086580086579</v>
      </c>
      <c r="L62" s="411">
        <f t="shared" si="22"/>
        <v>4.9142935377875139</v>
      </c>
      <c r="M62" s="357" t="s">
        <v>848</v>
      </c>
      <c r="N62" s="357" t="s">
        <v>848</v>
      </c>
      <c r="O62" s="240" t="s">
        <v>69</v>
      </c>
      <c r="P62" s="240" t="s">
        <v>69</v>
      </c>
      <c r="Q62" s="113">
        <f t="shared" si="15"/>
        <v>9397</v>
      </c>
      <c r="R62" s="114">
        <v>3025</v>
      </c>
      <c r="S62" s="115">
        <v>6372</v>
      </c>
      <c r="T62" s="115">
        <v>1631</v>
      </c>
      <c r="U62" s="309" t="s">
        <v>69</v>
      </c>
      <c r="V62" s="115">
        <v>88</v>
      </c>
      <c r="W62" s="114" t="s">
        <v>69</v>
      </c>
      <c r="X62" s="18" t="s">
        <v>848</v>
      </c>
      <c r="Y62" s="18" t="s">
        <v>848</v>
      </c>
      <c r="Z62" s="18" t="s">
        <v>848</v>
      </c>
      <c r="AA62" s="18" t="s">
        <v>848</v>
      </c>
      <c r="AB62" s="18" t="s">
        <v>848</v>
      </c>
      <c r="AC62" s="18" t="s">
        <v>848</v>
      </c>
      <c r="AD62" s="6" t="s">
        <v>69</v>
      </c>
      <c r="AE62" s="6" t="s">
        <v>69</v>
      </c>
      <c r="AF62" s="6" t="s">
        <v>69</v>
      </c>
      <c r="AG62" s="6" t="s">
        <v>69</v>
      </c>
      <c r="AH62" s="6" t="s">
        <v>69</v>
      </c>
      <c r="AI62" s="6" t="s">
        <v>69</v>
      </c>
      <c r="AJ62" s="6" t="s">
        <v>69</v>
      </c>
      <c r="AK62" s="6" t="s">
        <v>69</v>
      </c>
      <c r="AL62" s="18" t="s">
        <v>69</v>
      </c>
      <c r="AM62" s="18" t="s">
        <v>69</v>
      </c>
      <c r="AN62" s="18" t="s">
        <v>69</v>
      </c>
      <c r="AO62" s="18" t="s">
        <v>69</v>
      </c>
      <c r="AP62" s="26">
        <f t="shared" si="16"/>
        <v>37441.787135421699</v>
      </c>
      <c r="AQ62" s="18" t="s">
        <v>69</v>
      </c>
      <c r="AR62" s="18" t="s">
        <v>69</v>
      </c>
      <c r="AS62" s="18" t="s">
        <v>69</v>
      </c>
      <c r="AT62" s="18" t="s">
        <v>69</v>
      </c>
      <c r="AU62" s="30" t="s">
        <v>69</v>
      </c>
      <c r="AV62" s="28" t="s">
        <v>69</v>
      </c>
      <c r="AW62" s="18" t="s">
        <v>69</v>
      </c>
      <c r="AX62" s="18" t="s">
        <v>69</v>
      </c>
      <c r="AY62" s="18" t="s">
        <v>69</v>
      </c>
      <c r="AZ62" s="18" t="s">
        <v>69</v>
      </c>
      <c r="BA62" s="18" t="s">
        <v>69</v>
      </c>
      <c r="BB62" s="18" t="s">
        <v>69</v>
      </c>
      <c r="BC62" s="28" t="str">
        <f t="shared" si="17"/>
        <v>nd</v>
      </c>
      <c r="BD62" s="28" t="s">
        <v>69</v>
      </c>
      <c r="BE62" s="28" t="s">
        <v>69</v>
      </c>
      <c r="BF62" s="28" t="s">
        <v>69</v>
      </c>
      <c r="BG62" s="28" t="s">
        <v>848</v>
      </c>
      <c r="BH62" s="28" t="s">
        <v>69</v>
      </c>
      <c r="BI62" s="28" t="s">
        <v>69</v>
      </c>
      <c r="BJ62" s="26">
        <f t="shared" si="18"/>
        <v>6170.087121212121</v>
      </c>
      <c r="BK62" s="28" t="s">
        <v>69</v>
      </c>
      <c r="BL62" s="28" t="s">
        <v>69</v>
      </c>
      <c r="BM62" s="28" t="s">
        <v>69</v>
      </c>
      <c r="BN62" s="28" t="s">
        <v>69</v>
      </c>
      <c r="BO62" s="28" t="s">
        <v>69</v>
      </c>
      <c r="BP62" s="28" t="s">
        <v>69</v>
      </c>
      <c r="BQ62" s="28" t="s">
        <v>69</v>
      </c>
      <c r="BR62" s="28" t="s">
        <v>69</v>
      </c>
      <c r="BS62" s="28" t="s">
        <v>69</v>
      </c>
      <c r="BT62" s="28" t="s">
        <v>69</v>
      </c>
      <c r="BU62" s="28" t="s">
        <v>69</v>
      </c>
      <c r="BV62" s="28" t="s">
        <v>69</v>
      </c>
      <c r="BW62" s="28" t="s">
        <v>69</v>
      </c>
      <c r="BX62" s="26">
        <f t="shared" si="19"/>
        <v>432.45783132530124</v>
      </c>
      <c r="BY62" s="30" t="s">
        <v>69</v>
      </c>
      <c r="BZ62" s="28" t="s">
        <v>69</v>
      </c>
      <c r="CA62" s="28" t="s">
        <v>69</v>
      </c>
      <c r="CB62" s="28" t="s">
        <v>69</v>
      </c>
      <c r="CC62" s="28" t="s">
        <v>69</v>
      </c>
      <c r="CD62" s="28" t="s">
        <v>69</v>
      </c>
      <c r="CE62" s="28" t="s">
        <v>69</v>
      </c>
      <c r="CF62" s="30" t="s">
        <v>69</v>
      </c>
      <c r="CG62" s="28" t="s">
        <v>69</v>
      </c>
      <c r="CH62" s="28" t="s">
        <v>69</v>
      </c>
      <c r="CI62" s="28" t="s">
        <v>69</v>
      </c>
      <c r="CJ62" s="28" t="s">
        <v>69</v>
      </c>
      <c r="CK62" s="28" t="s">
        <v>69</v>
      </c>
      <c r="CL62" s="572"/>
      <c r="CM62" s="28" t="s">
        <v>69</v>
      </c>
      <c r="CN62" s="28" t="s">
        <v>69</v>
      </c>
      <c r="CO62" s="28" t="s">
        <v>69</v>
      </c>
      <c r="CP62" s="28" t="s">
        <v>69</v>
      </c>
      <c r="CQ62" s="28" t="s">
        <v>69</v>
      </c>
      <c r="CR62" s="572"/>
      <c r="CS62" s="28" t="s">
        <v>69</v>
      </c>
      <c r="CT62" s="28" t="s">
        <v>69</v>
      </c>
      <c r="CU62" s="28" t="s">
        <v>69</v>
      </c>
      <c r="CW62" s="215">
        <f>BX62+Wrangell!BQ62</f>
        <v>693.58260464570299</v>
      </c>
      <c r="CX62" s="215">
        <f>AP62+Wrangell!AI62</f>
        <v>73166.612255161934</v>
      </c>
    </row>
    <row r="63" spans="1:102" x14ac:dyDescent="0.3">
      <c r="A63" s="4" t="s">
        <v>31</v>
      </c>
      <c r="B63" t="s">
        <v>32</v>
      </c>
      <c r="C63" t="s">
        <v>33</v>
      </c>
      <c r="D63" s="7" t="s">
        <v>161</v>
      </c>
      <c r="E63" s="7" t="s">
        <v>465</v>
      </c>
      <c r="F63" s="16">
        <v>2004</v>
      </c>
      <c r="G63" s="1">
        <v>38110</v>
      </c>
      <c r="H63" s="1">
        <v>38242</v>
      </c>
      <c r="I63" s="5">
        <f t="shared" si="10"/>
        <v>133</v>
      </c>
      <c r="J63" s="411">
        <f t="shared" si="20"/>
        <v>3.9844404741323505</v>
      </c>
      <c r="K63" s="411">
        <f t="shared" si="21"/>
        <v>3.7830086580086579</v>
      </c>
      <c r="L63" s="411">
        <f t="shared" si="22"/>
        <v>4.9142935377875139</v>
      </c>
      <c r="M63" s="357" t="s">
        <v>848</v>
      </c>
      <c r="N63" s="357" t="s">
        <v>848</v>
      </c>
      <c r="O63" s="240" t="s">
        <v>69</v>
      </c>
      <c r="P63" s="240" t="s">
        <v>69</v>
      </c>
      <c r="Q63" s="113">
        <f t="shared" si="15"/>
        <v>12077</v>
      </c>
      <c r="R63" s="114">
        <v>3838</v>
      </c>
      <c r="S63" s="115">
        <v>8239</v>
      </c>
      <c r="T63" s="115">
        <v>2219</v>
      </c>
      <c r="U63" s="309" t="s">
        <v>69</v>
      </c>
      <c r="V63" s="115">
        <v>186</v>
      </c>
      <c r="W63" s="114" t="s">
        <v>69</v>
      </c>
      <c r="X63" s="18" t="s">
        <v>848</v>
      </c>
      <c r="Y63" s="18" t="s">
        <v>848</v>
      </c>
      <c r="Z63" s="18" t="s">
        <v>848</v>
      </c>
      <c r="AA63" s="18" t="s">
        <v>848</v>
      </c>
      <c r="AB63" s="18" t="s">
        <v>848</v>
      </c>
      <c r="AC63" s="18" t="s">
        <v>848</v>
      </c>
      <c r="AD63" s="6" t="s">
        <v>69</v>
      </c>
      <c r="AE63" s="6" t="s">
        <v>69</v>
      </c>
      <c r="AF63" s="6" t="s">
        <v>69</v>
      </c>
      <c r="AG63" s="6" t="s">
        <v>69</v>
      </c>
      <c r="AH63" s="6" t="s">
        <v>69</v>
      </c>
      <c r="AI63" s="6" t="s">
        <v>69</v>
      </c>
      <c r="AJ63" s="6" t="s">
        <v>69</v>
      </c>
      <c r="AK63" s="6" t="s">
        <v>69</v>
      </c>
      <c r="AL63" s="18" t="s">
        <v>69</v>
      </c>
      <c r="AM63" s="18" t="s">
        <v>69</v>
      </c>
      <c r="AN63" s="18" t="s">
        <v>69</v>
      </c>
      <c r="AO63" s="18" t="s">
        <v>69</v>
      </c>
      <c r="AP63" s="26">
        <f t="shared" si="16"/>
        <v>48120.0876060964</v>
      </c>
      <c r="AQ63" s="18" t="s">
        <v>69</v>
      </c>
      <c r="AR63" s="18" t="s">
        <v>69</v>
      </c>
      <c r="AS63" s="18" t="s">
        <v>69</v>
      </c>
      <c r="AT63" s="18" t="s">
        <v>69</v>
      </c>
      <c r="AU63" s="30" t="s">
        <v>69</v>
      </c>
      <c r="AV63" s="28" t="s">
        <v>69</v>
      </c>
      <c r="AW63" s="18" t="s">
        <v>69</v>
      </c>
      <c r="AX63" s="18" t="s">
        <v>69</v>
      </c>
      <c r="AY63" s="18" t="s">
        <v>69</v>
      </c>
      <c r="AZ63" s="18" t="s">
        <v>69</v>
      </c>
      <c r="BA63" s="18" t="s">
        <v>69</v>
      </c>
      <c r="BB63" s="18" t="s">
        <v>69</v>
      </c>
      <c r="BC63" s="28" t="str">
        <f t="shared" si="17"/>
        <v>nd</v>
      </c>
      <c r="BD63" s="28" t="s">
        <v>69</v>
      </c>
      <c r="BE63" s="28" t="s">
        <v>69</v>
      </c>
      <c r="BF63" s="28" t="s">
        <v>69</v>
      </c>
      <c r="BG63" s="28" t="s">
        <v>848</v>
      </c>
      <c r="BH63" s="28" t="s">
        <v>69</v>
      </c>
      <c r="BI63" s="28" t="s">
        <v>69</v>
      </c>
      <c r="BJ63" s="26">
        <f t="shared" si="18"/>
        <v>8394.496212121212</v>
      </c>
      <c r="BK63" s="28" t="s">
        <v>69</v>
      </c>
      <c r="BL63" s="28" t="s">
        <v>69</v>
      </c>
      <c r="BM63" s="28" t="s">
        <v>69</v>
      </c>
      <c r="BN63" s="28" t="s">
        <v>69</v>
      </c>
      <c r="BO63" s="28" t="s">
        <v>69</v>
      </c>
      <c r="BP63" s="28" t="s">
        <v>69</v>
      </c>
      <c r="BQ63" s="28" t="s">
        <v>69</v>
      </c>
      <c r="BR63" s="28" t="s">
        <v>69</v>
      </c>
      <c r="BS63" s="28" t="s">
        <v>69</v>
      </c>
      <c r="BT63" s="28" t="s">
        <v>69</v>
      </c>
      <c r="BU63" s="28" t="s">
        <v>69</v>
      </c>
      <c r="BV63" s="28" t="s">
        <v>69</v>
      </c>
      <c r="BW63" s="28" t="s">
        <v>69</v>
      </c>
      <c r="BX63" s="26">
        <f t="shared" si="19"/>
        <v>914.0585980284776</v>
      </c>
      <c r="BY63" s="30" t="s">
        <v>69</v>
      </c>
      <c r="BZ63" s="28" t="s">
        <v>69</v>
      </c>
      <c r="CA63" s="28" t="s">
        <v>69</v>
      </c>
      <c r="CB63" s="28" t="s">
        <v>69</v>
      </c>
      <c r="CC63" s="28" t="s">
        <v>69</v>
      </c>
      <c r="CD63" s="28" t="s">
        <v>69</v>
      </c>
      <c r="CE63" s="28" t="s">
        <v>69</v>
      </c>
      <c r="CF63" s="30" t="s">
        <v>69</v>
      </c>
      <c r="CG63" s="28" t="s">
        <v>69</v>
      </c>
      <c r="CH63" s="28" t="s">
        <v>69</v>
      </c>
      <c r="CI63" s="28" t="s">
        <v>69</v>
      </c>
      <c r="CJ63" s="28" t="s">
        <v>69</v>
      </c>
      <c r="CK63" s="28" t="s">
        <v>69</v>
      </c>
      <c r="CL63" s="572"/>
      <c r="CM63" s="28" t="s">
        <v>69</v>
      </c>
      <c r="CN63" s="28" t="s">
        <v>69</v>
      </c>
      <c r="CO63" s="28" t="s">
        <v>69</v>
      </c>
      <c r="CP63" s="28" t="s">
        <v>69</v>
      </c>
      <c r="CQ63" s="28" t="s">
        <v>69</v>
      </c>
      <c r="CR63" s="572"/>
      <c r="CS63" s="28" t="s">
        <v>69</v>
      </c>
      <c r="CT63" s="28" t="s">
        <v>69</v>
      </c>
      <c r="CU63" s="28" t="s">
        <v>69</v>
      </c>
      <c r="CW63" s="215">
        <f>BX63+Wrangell!BQ63</f>
        <v>1002.7424833071046</v>
      </c>
      <c r="CX63" s="215">
        <f>AP63+Wrangell!AI63</f>
        <v>76257.513651998554</v>
      </c>
    </row>
  </sheetData>
  <mergeCells count="17">
    <mergeCell ref="G9:I9"/>
    <mergeCell ref="AD9:AG9"/>
    <mergeCell ref="AJ9:AM9"/>
    <mergeCell ref="AU9:AX9"/>
    <mergeCell ref="BC9:BG9"/>
    <mergeCell ref="J9:L9"/>
    <mergeCell ref="BP9:BU9"/>
    <mergeCell ref="BJ9:BO9"/>
    <mergeCell ref="BX9:CD9"/>
    <mergeCell ref="X9:AC9"/>
    <mergeCell ref="CE9:CI9"/>
    <mergeCell ref="BH9:BI9"/>
    <mergeCell ref="CR9:CU9"/>
    <mergeCell ref="BV9:BW9"/>
    <mergeCell ref="CL9:CO9"/>
    <mergeCell ref="CJ9:CK9"/>
    <mergeCell ref="CP9:CQ9"/>
  </mergeCells>
  <hyperlinks>
    <hyperlink ref="A40" r:id="rId1" display="http://www.adfg.alaska.gov/FedAidPDFs/FREDF-9-17(26)AFS-41-12B.pdf" xr:uid="{8B98AF8C-0A81-4B97-9EC0-600F40978C10}"/>
    <hyperlink ref="A41" r:id="rId2" display="http://www.adfg.alaska.gov/FedAidPDFs/FREDf-10-1(27)S-1-1.pdf" xr:uid="{AC081C7B-1973-401F-B95C-F00429CD50AB}"/>
    <hyperlink ref="A39" r:id="rId3" display="http://www.adfg.alaska.gov/FedAidPDFs/FREDf-9-16(25)G-I-Q-1.pdf" xr:uid="{C81A048B-34CF-4EA1-BEFE-AB373FC60226}"/>
    <hyperlink ref="A43" r:id="rId4" display="http://www.adfg.alaska.gov/FedAidPDFs/fds-021.pdf" xr:uid="{C80545B9-3E2A-4729-8B09-AC87DAD8D01F}"/>
    <hyperlink ref="A44" r:id="rId5" display="http://www.adfg.alaska.gov/FedAidPDFs/fds-072.pdf" xr:uid="{A89E996A-0D8C-41C8-974F-D2E8C25695AD}"/>
    <hyperlink ref="A45" r:id="rId6" display="http://www.adfg.alaska.gov/FedAidPDFs/fds-114.pdf" xr:uid="{30754F43-3D32-4587-9D6C-A2724C4FDC8A}"/>
    <hyperlink ref="A46" r:id="rId7" display="http://www.adfg.alaska.gov/FedAidPDFs/fds90-51.pdf" xr:uid="{47736A99-C622-4814-83F9-7C79EA3C84A9}"/>
    <hyperlink ref="A49" r:id="rId8" display="http://www.adfg.alaska.gov/FedAidPDFs/fds93-45.pdf" xr:uid="{9B8414F1-85E2-4D40-87FD-B0AECD66368F}"/>
    <hyperlink ref="A50" r:id="rId9" display="http://www.adfg.alaska.gov/FedAidPDFs/fds94-33.pdf" xr:uid="{23C64C3A-810B-46E8-B8CF-9407714634DF}"/>
    <hyperlink ref="A51" r:id="rId10" display="http://www.adfg.alaska.gov/FedAidPDFs/fds95-23.pdf" xr:uid="{4048E09C-1FCE-4FE8-A069-0AEFB88AC0A7}"/>
    <hyperlink ref="A53" r:id="rId11" display="http://www.adfg.alaska.gov/FedAidPDFs/fds96-28.pdf" xr:uid="{EAF0DA0D-DEBB-4A06-94B2-C027994B418B}"/>
    <hyperlink ref="A56" r:id="rId12" display="http://www.adfg.alaska.gov/FedAidPDFs/fds98-20.pdf" xr:uid="{BBD8267E-B20F-4A27-B082-4977F9EA9CB7}"/>
    <hyperlink ref="A57" r:id="rId13" display="http://www.adfg.alaska.gov/FedAidPDFs/fds99-15.pdf" xr:uid="{BBE23D53-14B4-4D02-89F7-FEBFDE3774FC}"/>
    <hyperlink ref="A58" r:id="rId14" display="http://www.adfg.alaska.gov/FedAidPDFs/fds00-17.pdf" xr:uid="{10DBDCF2-84E8-4570-9E08-E38F0E15FA1A}"/>
    <hyperlink ref="A59" r:id="rId15" display="http://www.adfg.alaska.gov/FedAidPDFs/fds01-34.pdf" xr:uid="{1AF70534-9446-40FC-BA6E-AF28B7F10024}"/>
    <hyperlink ref="A60" r:id="rId16" display="http://www.adfg.alaska.gov/FedAidPDFs/fds02-30.pdf" xr:uid="{B1AAE338-94A1-4BEC-A417-4250E40761EB}"/>
    <hyperlink ref="A61" r:id="rId17" display="http://www.adfg.alaska.gov/FedAidPDFs/fds04-21.pdf" xr:uid="{4F77F7FE-55EC-44FD-8C1F-4B2A1153A92A}"/>
    <hyperlink ref="A62" r:id="rId18" display="http://www.adfg.alaska.gov/FedAidPDFs/FDS11-61.pdf" xr:uid="{3085A7B1-0BBF-49E0-A730-EA00C275E45E}"/>
    <hyperlink ref="A63" r:id="rId19" display="http://www.adfg.alaska.gov/FedAidPDFs/FDS11-62.pdf" xr:uid="{47FDB4D8-864B-46DC-835E-808CD5DB3493}"/>
    <hyperlink ref="A55" r:id="rId20" display="http://www.adfg.alaska.gov/FedAidPDFs/fds97-16.pdf" xr:uid="{8A990AB9-A176-4215-9A26-15A47FC4A3AC}"/>
    <hyperlink ref="A23" r:id="rId21" display="http://www.adfg.alaska.gov/FedAidPDFs/FREDF-9-3(12)G-IV-A.pdf" xr:uid="{5243C146-D902-439C-8B4B-5BEB66089BF8}"/>
    <hyperlink ref="A22" r:id="rId22" display="http://www.adfg.alaska.gov/FedAidPDFs/FREDF-9-2(11)1-D.pdf" xr:uid="{53B5D0C8-5A87-4F27-95C8-941729C5D4FF}"/>
    <hyperlink ref="A20" r:id="rId23" xr:uid="{DA9BB625-DAF8-4B82-BF4D-E0DDF6DADA15}"/>
    <hyperlink ref="A19" r:id="rId24" display="http://www.adfg.alaska.gov/FedAidPDFs/FREDF-5-R-9(9)1-D.pdf" xr:uid="{4BA9A293-BB19-4EFF-B5D2-AE14126A6051}"/>
  </hyperlinks>
  <pageMargins left="0.7" right="0.7" top="0.75" bottom="0.75" header="0.3" footer="0.3"/>
  <pageSetup orientation="portrait" horizontalDpi="4294967293" r:id="rId25"/>
  <drawing r:id="rId26"/>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ED4D39-8D44-4C18-A92D-064EDB8417DF}">
  <dimension ref="A1:BX13"/>
  <sheetViews>
    <sheetView zoomScale="80" zoomScaleNormal="80" workbookViewId="0">
      <pane xSplit="7" ySplit="10" topLeftCell="Q11" activePane="bottomRight" state="frozen"/>
      <selection pane="topRight" activeCell="G1" sqref="G1"/>
      <selection pane="bottomLeft" activeCell="A5" sqref="A5"/>
      <selection pane="bottomRight" activeCell="Z13" sqref="Z13"/>
    </sheetView>
  </sheetViews>
  <sheetFormatPr defaultRowHeight="14.4" x14ac:dyDescent="0.3"/>
  <cols>
    <col min="7" max="7" width="8.88671875" style="16"/>
    <col min="8" max="8" width="10.5546875" bestFit="1" customWidth="1"/>
    <col min="9" max="9" width="10.77734375" customWidth="1"/>
    <col min="23" max="23" width="2.5546875" bestFit="1" customWidth="1"/>
    <col min="24" max="24" width="6.21875" customWidth="1"/>
    <col min="25" max="25" width="5.88671875" customWidth="1"/>
    <col min="26" max="26" width="6.5546875" bestFit="1" customWidth="1"/>
    <col min="27" max="27" width="3.5546875" bestFit="1" customWidth="1"/>
    <col min="29" max="29" width="3" bestFit="1" customWidth="1"/>
    <col min="30" max="30" width="4.88671875" customWidth="1"/>
    <col min="31" max="31" width="6" customWidth="1"/>
    <col min="32" max="32" width="9.88671875" bestFit="1" customWidth="1"/>
    <col min="33" max="33" width="6" customWidth="1"/>
    <col min="34" max="34" width="8.88671875" style="6" customWidth="1"/>
    <col min="36" max="36" width="2.33203125" bestFit="1" customWidth="1"/>
    <col min="37" max="38" width="4.88671875" bestFit="1" customWidth="1"/>
    <col min="40" max="40" width="2.33203125" bestFit="1" customWidth="1"/>
    <col min="41" max="41" width="6.44140625" customWidth="1"/>
    <col min="42" max="42" width="6.109375" customWidth="1"/>
    <col min="43" max="43" width="8.33203125" customWidth="1"/>
    <col min="44" max="44" width="6.109375" customWidth="1"/>
    <col min="45" max="45" width="6.33203125" customWidth="1"/>
    <col min="46" max="46" width="6.6640625" customWidth="1"/>
    <col min="53" max="53" width="2.33203125" bestFit="1" customWidth="1"/>
    <col min="55" max="55" width="2.33203125" bestFit="1" customWidth="1"/>
    <col min="56" max="56" width="5.21875" customWidth="1"/>
    <col min="57" max="57" width="5.33203125" customWidth="1"/>
    <col min="58" max="58" width="6.5546875" bestFit="1" customWidth="1"/>
    <col min="59" max="59" width="6.5546875" customWidth="1"/>
    <col min="61" max="61" width="2.33203125" bestFit="1" customWidth="1"/>
    <col min="62" max="62" width="5.5546875" customWidth="1"/>
    <col min="63" max="63" width="5.6640625" customWidth="1"/>
    <col min="64" max="64" width="6.5546875" bestFit="1" customWidth="1"/>
    <col min="65" max="65" width="6.5546875" customWidth="1"/>
    <col min="67" max="67" width="2.33203125" bestFit="1" customWidth="1"/>
    <col min="69" max="69" width="2.33203125" bestFit="1" customWidth="1"/>
    <col min="70" max="70" width="6.21875" customWidth="1"/>
    <col min="71" max="71" width="6.109375" customWidth="1"/>
    <col min="72" max="72" width="7.21875" customWidth="1"/>
    <col min="73" max="73" width="6.109375" customWidth="1"/>
    <col min="75" max="75" width="5.44140625" customWidth="1"/>
    <col min="76" max="76" width="5.5546875" customWidth="1"/>
  </cols>
  <sheetData>
    <row r="1" spans="1:76" x14ac:dyDescent="0.3">
      <c r="A1" t="s">
        <v>96</v>
      </c>
    </row>
    <row r="2" spans="1:76" x14ac:dyDescent="0.3">
      <c r="A2" t="s">
        <v>92</v>
      </c>
    </row>
    <row r="3" spans="1:76" x14ac:dyDescent="0.3">
      <c r="A3" s="5" t="s">
        <v>93</v>
      </c>
    </row>
    <row r="4" spans="1:76" x14ac:dyDescent="0.3">
      <c r="A4" s="59" t="s">
        <v>94</v>
      </c>
    </row>
    <row r="5" spans="1:76" x14ac:dyDescent="0.3">
      <c r="A5" s="60" t="s">
        <v>95</v>
      </c>
    </row>
    <row r="6" spans="1:76" x14ac:dyDescent="0.3">
      <c r="A6" s="227" t="s">
        <v>515</v>
      </c>
    </row>
    <row r="7" spans="1:76" x14ac:dyDescent="0.3">
      <c r="A7" s="61" t="s">
        <v>164</v>
      </c>
    </row>
    <row r="9" spans="1:76" x14ac:dyDescent="0.3">
      <c r="H9" s="573" t="s">
        <v>60</v>
      </c>
      <c r="I9" s="573"/>
      <c r="J9" s="573"/>
      <c r="K9" s="29"/>
      <c r="L9" s="29"/>
      <c r="M9" s="29"/>
      <c r="N9" s="29" t="s">
        <v>141</v>
      </c>
      <c r="O9" s="29"/>
      <c r="P9" s="29"/>
      <c r="Q9" s="29"/>
      <c r="R9" s="29"/>
      <c r="S9" s="29"/>
      <c r="T9" s="29"/>
      <c r="U9" s="29"/>
      <c r="V9" s="573" t="s">
        <v>126</v>
      </c>
      <c r="W9" s="573"/>
      <c r="X9" s="573"/>
      <c r="Y9" s="573"/>
      <c r="Z9" s="29"/>
      <c r="AA9" s="29"/>
      <c r="AB9" s="573" t="s">
        <v>70</v>
      </c>
      <c r="AC9" s="573"/>
      <c r="AD9" s="573"/>
      <c r="AE9" s="573"/>
      <c r="AF9" s="29"/>
      <c r="AG9" s="29"/>
      <c r="AI9" s="573" t="s">
        <v>71</v>
      </c>
      <c r="AJ9" s="573"/>
      <c r="AK9" s="573"/>
      <c r="AL9" s="573"/>
      <c r="AM9" s="573" t="s">
        <v>74</v>
      </c>
      <c r="AN9" s="573"/>
      <c r="AO9" s="573"/>
      <c r="AP9" s="573"/>
      <c r="AQ9" s="29"/>
      <c r="AR9" s="29"/>
      <c r="AS9" s="29"/>
      <c r="AT9" s="29"/>
      <c r="AU9" s="573" t="s">
        <v>132</v>
      </c>
      <c r="AV9" s="573"/>
      <c r="AW9" s="573"/>
      <c r="AX9" s="573"/>
      <c r="AY9" s="573"/>
      <c r="AZ9" s="573" t="s">
        <v>45</v>
      </c>
      <c r="BA9" s="573"/>
      <c r="BB9" s="573" t="s">
        <v>46</v>
      </c>
      <c r="BC9" s="573"/>
      <c r="BD9" s="573"/>
      <c r="BE9" s="573"/>
      <c r="BF9" s="29"/>
      <c r="BG9" s="29"/>
      <c r="BH9" s="573" t="s">
        <v>76</v>
      </c>
      <c r="BI9" s="573"/>
      <c r="BJ9" s="573"/>
      <c r="BK9" s="573"/>
      <c r="BL9" s="29"/>
      <c r="BM9" s="29"/>
      <c r="BN9" s="573" t="s">
        <v>47</v>
      </c>
      <c r="BO9" s="573"/>
      <c r="BP9" s="573" t="s">
        <v>48</v>
      </c>
      <c r="BQ9" s="573"/>
      <c r="BR9" s="573"/>
      <c r="BS9" s="573"/>
      <c r="BT9" s="29"/>
      <c r="BU9" s="29"/>
      <c r="BV9" s="573" t="s">
        <v>78</v>
      </c>
      <c r="BW9" s="573"/>
      <c r="BX9" s="573"/>
    </row>
    <row r="10" spans="1:76" s="14" customFormat="1" ht="37.200000000000003" customHeight="1" thickBot="1" x14ac:dyDescent="0.35">
      <c r="A10" s="11" t="s">
        <v>41</v>
      </c>
      <c r="B10" s="11" t="s">
        <v>42</v>
      </c>
      <c r="C10" s="11" t="s">
        <v>43</v>
      </c>
      <c r="D10" s="12" t="s">
        <v>68</v>
      </c>
      <c r="E10" s="13" t="s">
        <v>67</v>
      </c>
      <c r="F10" s="13" t="s">
        <v>432</v>
      </c>
      <c r="G10" s="17" t="s">
        <v>44</v>
      </c>
      <c r="H10" s="19" t="s">
        <v>61</v>
      </c>
      <c r="I10" s="19" t="s">
        <v>62</v>
      </c>
      <c r="J10" s="31" t="s">
        <v>63</v>
      </c>
      <c r="K10" s="119" t="s">
        <v>179</v>
      </c>
      <c r="L10" s="119" t="s">
        <v>181</v>
      </c>
      <c r="M10" s="119" t="s">
        <v>180</v>
      </c>
      <c r="N10" s="66" t="s">
        <v>125</v>
      </c>
      <c r="O10" s="110" t="s">
        <v>107</v>
      </c>
      <c r="P10" s="111" t="s">
        <v>102</v>
      </c>
      <c r="Q10" s="110" t="s">
        <v>103</v>
      </c>
      <c r="R10" s="110" t="s">
        <v>124</v>
      </c>
      <c r="S10" s="110" t="s">
        <v>104</v>
      </c>
      <c r="T10" s="110" t="s">
        <v>105</v>
      </c>
      <c r="U10" s="110" t="s">
        <v>106</v>
      </c>
      <c r="V10" s="32" t="s">
        <v>66</v>
      </c>
      <c r="W10" s="33" t="s">
        <v>34</v>
      </c>
      <c r="X10" s="34" t="s">
        <v>59</v>
      </c>
      <c r="Y10" s="34" t="s">
        <v>64</v>
      </c>
      <c r="Z10" s="34" t="s">
        <v>99</v>
      </c>
      <c r="AA10" s="34" t="s">
        <v>100</v>
      </c>
      <c r="AB10" s="35" t="s">
        <v>66</v>
      </c>
      <c r="AC10" s="36" t="s">
        <v>34</v>
      </c>
      <c r="AD10" s="34" t="s">
        <v>59</v>
      </c>
      <c r="AE10" s="34" t="s">
        <v>64</v>
      </c>
      <c r="AF10" s="34" t="s">
        <v>99</v>
      </c>
      <c r="AG10" s="34" t="s">
        <v>100</v>
      </c>
      <c r="AH10" s="117" t="s">
        <v>177</v>
      </c>
      <c r="AI10" s="35" t="s">
        <v>66</v>
      </c>
      <c r="AJ10" s="36" t="s">
        <v>34</v>
      </c>
      <c r="AK10" s="37" t="s">
        <v>59</v>
      </c>
      <c r="AL10" s="34" t="s">
        <v>64</v>
      </c>
      <c r="AM10" s="35" t="s">
        <v>66</v>
      </c>
      <c r="AN10" s="36" t="s">
        <v>34</v>
      </c>
      <c r="AO10" s="37" t="s">
        <v>59</v>
      </c>
      <c r="AP10" s="34" t="s">
        <v>64</v>
      </c>
      <c r="AQ10" s="67" t="s">
        <v>166</v>
      </c>
      <c r="AR10" s="67" t="s">
        <v>520</v>
      </c>
      <c r="AS10" s="68" t="s">
        <v>59</v>
      </c>
      <c r="AT10" s="67" t="s">
        <v>64</v>
      </c>
      <c r="AU10" s="41" t="s">
        <v>129</v>
      </c>
      <c r="AV10" s="84" t="s">
        <v>66</v>
      </c>
      <c r="AW10" s="38" t="s">
        <v>73</v>
      </c>
      <c r="AX10" s="39" t="s">
        <v>133</v>
      </c>
      <c r="AY10" s="40" t="s">
        <v>72</v>
      </c>
      <c r="AZ10" s="42" t="s">
        <v>75</v>
      </c>
      <c r="BA10" s="36" t="s">
        <v>34</v>
      </c>
      <c r="BB10" s="42" t="s">
        <v>66</v>
      </c>
      <c r="BC10" s="36" t="s">
        <v>34</v>
      </c>
      <c r="BD10" s="37" t="s">
        <v>59</v>
      </c>
      <c r="BE10" s="34" t="s">
        <v>64</v>
      </c>
      <c r="BF10" s="34" t="s">
        <v>99</v>
      </c>
      <c r="BG10" s="34" t="s">
        <v>100</v>
      </c>
      <c r="BH10" s="43" t="s">
        <v>77</v>
      </c>
      <c r="BI10" s="36" t="s">
        <v>34</v>
      </c>
      <c r="BJ10" s="37" t="s">
        <v>59</v>
      </c>
      <c r="BK10" s="34" t="s">
        <v>64</v>
      </c>
      <c r="BL10" s="34" t="s">
        <v>99</v>
      </c>
      <c r="BM10" s="34" t="s">
        <v>100</v>
      </c>
      <c r="BN10" s="42" t="s">
        <v>75</v>
      </c>
      <c r="BO10" s="36" t="s">
        <v>34</v>
      </c>
      <c r="BP10" s="42" t="s">
        <v>66</v>
      </c>
      <c r="BQ10" s="36" t="s">
        <v>34</v>
      </c>
      <c r="BR10" s="37" t="s">
        <v>59</v>
      </c>
      <c r="BS10" s="34" t="s">
        <v>64</v>
      </c>
      <c r="BT10" s="34" t="s">
        <v>99</v>
      </c>
      <c r="BU10" s="34" t="s">
        <v>100</v>
      </c>
      <c r="BV10" s="43" t="s">
        <v>77</v>
      </c>
      <c r="BW10" s="37" t="s">
        <v>59</v>
      </c>
      <c r="BX10" s="34" t="s">
        <v>64</v>
      </c>
    </row>
    <row r="11" spans="1:76" s="14" customFormat="1" x14ac:dyDescent="0.3">
      <c r="A11" s="4" t="s">
        <v>79</v>
      </c>
      <c r="B11" t="s">
        <v>80</v>
      </c>
      <c r="C11" t="s">
        <v>81</v>
      </c>
      <c r="D11" s="7">
        <v>3</v>
      </c>
      <c r="E11" t="s">
        <v>471</v>
      </c>
      <c r="F11" t="s">
        <v>472</v>
      </c>
      <c r="G11" s="16">
        <v>1986</v>
      </c>
      <c r="H11" s="1">
        <v>31516</v>
      </c>
      <c r="I11" s="1">
        <v>31592</v>
      </c>
      <c r="J11" s="5">
        <f t="shared" ref="J11:J13" si="0">I11-H11+1</f>
        <v>77</v>
      </c>
      <c r="K11" s="5"/>
      <c r="L11" s="5"/>
      <c r="M11" s="5"/>
      <c r="P11" s="5"/>
      <c r="Q11" s="5"/>
      <c r="R11" s="5"/>
      <c r="S11" s="5"/>
      <c r="T11" s="5"/>
      <c r="U11" s="5"/>
      <c r="V11" s="28" t="s">
        <v>69</v>
      </c>
      <c r="W11" s="28" t="s">
        <v>69</v>
      </c>
      <c r="X11" s="28" t="s">
        <v>69</v>
      </c>
      <c r="Y11" s="28" t="s">
        <v>69</v>
      </c>
      <c r="Z11" s="18"/>
      <c r="AA11" s="18"/>
      <c r="AB11" s="107">
        <f>SUM(AB12:AB13)</f>
        <v>11273</v>
      </c>
      <c r="AC11" s="18"/>
      <c r="AD11" s="18"/>
      <c r="AE11" s="18"/>
      <c r="AF11" s="18"/>
      <c r="AG11" s="18"/>
      <c r="AH11" s="18"/>
      <c r="AI11" s="96">
        <f>AM11+AQ11</f>
        <v>24759</v>
      </c>
      <c r="AJ11" s="21"/>
      <c r="AK11" s="21"/>
      <c r="AL11" s="21"/>
      <c r="AM11" s="18">
        <v>3949</v>
      </c>
      <c r="AN11" s="21"/>
      <c r="AO11" s="21"/>
      <c r="AP11" s="21"/>
      <c r="AQ11" s="21">
        <v>20810</v>
      </c>
      <c r="AR11" s="21"/>
      <c r="AS11" s="21"/>
      <c r="AT11" s="21"/>
      <c r="AU11" s="26" t="e">
        <f>AY11</f>
        <v>#REF!</v>
      </c>
      <c r="AV11" s="28"/>
      <c r="AW11" s="25" t="e">
        <f>AVERAGE(#REF!)</f>
        <v>#REF!</v>
      </c>
      <c r="AX11" s="8"/>
      <c r="AY11" s="26" t="e">
        <f>AI11/AW11</f>
        <v>#REF!</v>
      </c>
      <c r="AZ11" s="176">
        <f t="shared" ref="AZ11:AZ13" si="1">BB11+BH11</f>
        <v>1075</v>
      </c>
      <c r="BA11" s="21"/>
      <c r="BB11" s="9">
        <v>581</v>
      </c>
      <c r="BC11" s="27"/>
      <c r="BE11" s="27"/>
      <c r="BF11" s="27"/>
      <c r="BG11" s="27"/>
      <c r="BH11" s="9">
        <v>494</v>
      </c>
      <c r="BI11" s="22"/>
      <c r="BJ11" s="22"/>
      <c r="BK11" s="22"/>
      <c r="BL11" s="22"/>
      <c r="BM11" s="22"/>
      <c r="BN11" s="8" t="e">
        <f>BP11+BW11</f>
        <v>#VALUE!</v>
      </c>
      <c r="BO11" s="27" t="s">
        <v>69</v>
      </c>
      <c r="BP11" s="6">
        <v>193</v>
      </c>
      <c r="BQ11" s="9" t="s">
        <v>69</v>
      </c>
      <c r="BR11" s="27" t="s">
        <v>69</v>
      </c>
      <c r="BS11" s="27" t="s">
        <v>69</v>
      </c>
      <c r="BT11" s="27"/>
      <c r="BU11" s="27"/>
      <c r="BV11" s="27" t="s">
        <v>69</v>
      </c>
      <c r="BW11" s="28" t="s">
        <v>69</v>
      </c>
      <c r="BX11" s="14" t="s">
        <v>69</v>
      </c>
    </row>
    <row r="12" spans="1:76" s="46" customFormat="1" x14ac:dyDescent="0.3">
      <c r="D12" s="47">
        <v>1</v>
      </c>
      <c r="E12" s="7" t="s">
        <v>162</v>
      </c>
      <c r="F12" s="7" t="s">
        <v>494</v>
      </c>
      <c r="G12" s="72">
        <v>1986</v>
      </c>
      <c r="H12" s="1">
        <v>31516</v>
      </c>
      <c r="I12" s="1">
        <v>31592</v>
      </c>
      <c r="J12" s="74">
        <f t="shared" si="0"/>
        <v>77</v>
      </c>
      <c r="K12" s="74"/>
      <c r="L12" s="74"/>
      <c r="M12" s="74"/>
      <c r="N12" s="64" t="s">
        <v>69</v>
      </c>
      <c r="O12" s="64" t="s">
        <v>69</v>
      </c>
      <c r="P12" s="64" t="s">
        <v>69</v>
      </c>
      <c r="Q12" s="64" t="s">
        <v>69</v>
      </c>
      <c r="R12" s="64" t="s">
        <v>69</v>
      </c>
      <c r="S12" s="64" t="s">
        <v>69</v>
      </c>
      <c r="T12" s="64" t="s">
        <v>69</v>
      </c>
      <c r="U12" s="64" t="s">
        <v>69</v>
      </c>
      <c r="V12" s="76" t="s">
        <v>69</v>
      </c>
      <c r="W12" s="76" t="s">
        <v>69</v>
      </c>
      <c r="X12" s="76" t="s">
        <v>69</v>
      </c>
      <c r="Y12" s="76" t="s">
        <v>69</v>
      </c>
      <c r="Z12" s="64"/>
      <c r="AA12" s="77"/>
      <c r="AB12" s="6">
        <v>8258</v>
      </c>
      <c r="AC12" s="76"/>
      <c r="AD12" s="76"/>
      <c r="AE12" s="76"/>
      <c r="AF12" s="6">
        <v>5689706.0999999996</v>
      </c>
      <c r="AG12" s="6">
        <v>28.9</v>
      </c>
      <c r="AH12" s="76"/>
      <c r="AI12" s="76" t="s">
        <v>69</v>
      </c>
      <c r="AJ12" s="76"/>
      <c r="AK12" s="76"/>
      <c r="AL12" s="76"/>
      <c r="AM12" s="76"/>
      <c r="AN12" s="76"/>
      <c r="AO12" s="76"/>
      <c r="AP12" s="76"/>
      <c r="AQ12" s="76"/>
      <c r="AR12" s="76"/>
      <c r="AS12" s="76"/>
      <c r="AT12" s="76"/>
      <c r="AV12" s="76"/>
      <c r="AW12" s="76"/>
      <c r="AX12" s="76"/>
      <c r="AY12" s="76"/>
      <c r="AZ12" s="65">
        <f t="shared" si="1"/>
        <v>1014</v>
      </c>
      <c r="BB12" s="64">
        <v>555</v>
      </c>
      <c r="BF12" s="64">
        <v>27248</v>
      </c>
      <c r="BG12" s="79">
        <v>30</v>
      </c>
      <c r="BH12" s="78">
        <v>459</v>
      </c>
      <c r="BL12" s="78"/>
      <c r="BM12" s="79"/>
      <c r="BN12" s="78"/>
      <c r="BO12" s="78"/>
      <c r="BP12" s="78">
        <v>189</v>
      </c>
      <c r="BT12" s="46">
        <v>6649</v>
      </c>
      <c r="BU12" s="46">
        <v>43</v>
      </c>
      <c r="BV12" s="78"/>
    </row>
    <row r="13" spans="1:76" s="46" customFormat="1" x14ac:dyDescent="0.3">
      <c r="D13" s="47">
        <v>2</v>
      </c>
      <c r="E13" t="s">
        <v>163</v>
      </c>
      <c r="F13" t="s">
        <v>686</v>
      </c>
      <c r="G13" s="72">
        <v>1986</v>
      </c>
      <c r="H13" s="1">
        <v>31555</v>
      </c>
      <c r="I13" s="1">
        <v>31558</v>
      </c>
      <c r="J13" s="74">
        <f t="shared" si="0"/>
        <v>4</v>
      </c>
      <c r="K13" s="74"/>
      <c r="L13" s="74"/>
      <c r="M13" s="74"/>
      <c r="N13" s="211" t="s">
        <v>69</v>
      </c>
      <c r="O13" s="211" t="s">
        <v>69</v>
      </c>
      <c r="P13" s="211" t="s">
        <v>69</v>
      </c>
      <c r="Q13" s="211" t="s">
        <v>69</v>
      </c>
      <c r="R13" s="211" t="s">
        <v>69</v>
      </c>
      <c r="S13" s="211" t="s">
        <v>69</v>
      </c>
      <c r="T13" s="211" t="s">
        <v>69</v>
      </c>
      <c r="U13" s="211" t="s">
        <v>69</v>
      </c>
      <c r="V13" s="76" t="s">
        <v>69</v>
      </c>
      <c r="W13" s="76" t="s">
        <v>69</v>
      </c>
      <c r="X13" s="76" t="s">
        <v>69</v>
      </c>
      <c r="Y13" s="76" t="s">
        <v>69</v>
      </c>
      <c r="Z13" s="64"/>
      <c r="AA13" s="77"/>
      <c r="AB13" s="6">
        <v>3015</v>
      </c>
      <c r="AC13" s="76"/>
      <c r="AD13" s="76"/>
      <c r="AE13" s="76"/>
      <c r="AF13" s="6">
        <v>33542</v>
      </c>
      <c r="AG13" s="6">
        <v>6.1</v>
      </c>
      <c r="AH13" s="76"/>
      <c r="AI13" s="76" t="s">
        <v>69</v>
      </c>
      <c r="AJ13" s="76"/>
      <c r="AK13" s="76"/>
      <c r="AL13" s="76"/>
      <c r="AM13" s="76"/>
      <c r="AN13" s="76"/>
      <c r="AO13" s="76"/>
      <c r="AP13" s="76"/>
      <c r="AQ13" s="76"/>
      <c r="AR13" s="76"/>
      <c r="AS13" s="76"/>
      <c r="AT13" s="76"/>
      <c r="AV13" s="76"/>
      <c r="AW13" s="76"/>
      <c r="AX13" s="76"/>
      <c r="AY13" s="76"/>
      <c r="AZ13" s="65">
        <f t="shared" si="1"/>
        <v>61</v>
      </c>
      <c r="BB13" s="64">
        <v>26</v>
      </c>
      <c r="BF13" s="64">
        <v>52</v>
      </c>
      <c r="BG13" s="79">
        <v>28</v>
      </c>
      <c r="BH13" s="78">
        <v>35</v>
      </c>
      <c r="BL13" s="78"/>
      <c r="BM13" s="79"/>
      <c r="BN13" s="78"/>
      <c r="BO13" s="78"/>
      <c r="BP13" s="78">
        <v>4</v>
      </c>
      <c r="BT13" s="46">
        <v>12</v>
      </c>
      <c r="BU13" s="46">
        <v>78</v>
      </c>
      <c r="BV13" s="78"/>
    </row>
  </sheetData>
  <mergeCells count="12">
    <mergeCell ref="BV9:BX9"/>
    <mergeCell ref="H9:J9"/>
    <mergeCell ref="V9:Y9"/>
    <mergeCell ref="AB9:AE9"/>
    <mergeCell ref="AM9:AP9"/>
    <mergeCell ref="AU9:AY9"/>
    <mergeCell ref="AZ9:BA9"/>
    <mergeCell ref="BB9:BE9"/>
    <mergeCell ref="BH9:BK9"/>
    <mergeCell ref="BN9:BO9"/>
    <mergeCell ref="BP9:BS9"/>
    <mergeCell ref="AI9:AL9"/>
  </mergeCells>
  <hyperlinks>
    <hyperlink ref="A11" r:id="rId1" display="http://www.adfg.alaska.gov/FedAidPDFs/fds-021.pdf" xr:uid="{30DBAE7F-86B4-4E16-B65A-0659149C779E}"/>
  </hyperlinks>
  <pageMargins left="0.7" right="0.7" top="0.75" bottom="0.75" header="0.3" footer="0.3"/>
  <pageSetup orientation="portrait"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79A1DD-F996-43DB-B7A9-2A858307E249}">
  <dimension ref="A1:CN63"/>
  <sheetViews>
    <sheetView zoomScale="80" zoomScaleNormal="80" workbookViewId="0">
      <pane xSplit="6" ySplit="10" topLeftCell="I15" activePane="bottomRight" state="frozen"/>
      <selection pane="topRight" activeCell="G1" sqref="G1"/>
      <selection pane="bottomLeft" activeCell="A7" sqref="A7"/>
      <selection pane="bottomRight"/>
    </sheetView>
  </sheetViews>
  <sheetFormatPr defaultRowHeight="14.4" x14ac:dyDescent="0.3"/>
  <cols>
    <col min="6" max="6" width="7.88671875" style="16" bestFit="1" customWidth="1"/>
    <col min="7" max="7" width="10.88671875" customWidth="1"/>
    <col min="8" max="8" width="11.109375" customWidth="1"/>
    <col min="9" max="9" width="12.6640625" customWidth="1"/>
    <col min="10" max="15" width="8.21875" customWidth="1"/>
    <col min="16" max="16" width="6.88671875" customWidth="1"/>
    <col min="17" max="17" width="8.21875" customWidth="1"/>
    <col min="18" max="18" width="9.21875" customWidth="1"/>
    <col min="19" max="19" width="9.109375" customWidth="1"/>
    <col min="20" max="20" width="8.77734375" customWidth="1"/>
    <col min="21" max="22" width="9.44140625" customWidth="1"/>
    <col min="23" max="23" width="6.88671875" bestFit="1" customWidth="1"/>
    <col min="24" max="24" width="5.44140625" bestFit="1" customWidth="1"/>
    <col min="25" max="25" width="6.5546875" customWidth="1"/>
    <col min="26" max="26" width="7" customWidth="1"/>
    <col min="27" max="27" width="8.109375" customWidth="1"/>
    <col min="28" max="28" width="2.33203125" bestFit="1" customWidth="1"/>
    <col min="29" max="29" width="7.44140625" bestFit="1" customWidth="1"/>
    <col min="30" max="30" width="6.44140625" bestFit="1" customWidth="1"/>
    <col min="31" max="31" width="7.6640625" customWidth="1"/>
    <col min="32" max="32" width="8.109375" customWidth="1"/>
    <col min="33" max="33" width="9.88671875" bestFit="1" customWidth="1"/>
    <col min="34" max="35" width="8.109375" customWidth="1"/>
    <col min="36" max="36" width="7.44140625" bestFit="1" customWidth="1"/>
    <col min="37" max="37" width="6.44140625" bestFit="1" customWidth="1"/>
    <col min="38" max="38" width="7.6640625" style="6" customWidth="1"/>
    <col min="39" max="47" width="7.77734375" customWidth="1"/>
    <col min="48" max="48" width="9.44140625" customWidth="1"/>
    <col min="49" max="49" width="8" customWidth="1"/>
    <col min="51" max="51" width="12.33203125" customWidth="1"/>
    <col min="54" max="54" width="5.44140625" bestFit="1" customWidth="1"/>
    <col min="56" max="56" width="5.44140625" bestFit="1" customWidth="1"/>
    <col min="57" max="57" width="7.109375" customWidth="1"/>
    <col min="58" max="60" width="7.6640625" customWidth="1"/>
    <col min="62" max="62" width="3" bestFit="1" customWidth="1"/>
    <col min="63" max="63" width="6.88671875" customWidth="1"/>
    <col min="64" max="66" width="7.109375" customWidth="1"/>
    <col min="68" max="68" width="5.5546875" customWidth="1"/>
    <col min="69" max="69" width="6.88671875" bestFit="1" customWidth="1"/>
    <col min="70" max="70" width="5.44140625" customWidth="1"/>
    <col min="71" max="71" width="6.33203125" customWidth="1"/>
    <col min="72" max="75" width="5.33203125" customWidth="1"/>
    <col min="77" max="77" width="6" customWidth="1"/>
    <col min="78" max="80" width="5.44140625" customWidth="1"/>
    <col min="81" max="81" width="6.88671875" bestFit="1" customWidth="1"/>
    <col min="82" max="82" width="5.44140625" customWidth="1"/>
    <col min="83" max="83" width="6.88671875" bestFit="1" customWidth="1"/>
    <col min="84" max="84" width="5.44140625" bestFit="1" customWidth="1"/>
    <col min="85" max="85" width="5.6640625" customWidth="1"/>
    <col min="86" max="87" width="6.109375" customWidth="1"/>
    <col min="88" max="88" width="3" bestFit="1" customWidth="1"/>
    <col min="89" max="89" width="6.88671875" bestFit="1" customWidth="1"/>
    <col min="90" max="90" width="5" bestFit="1" customWidth="1"/>
    <col min="91" max="92" width="4.88671875" bestFit="1" customWidth="1"/>
  </cols>
  <sheetData>
    <row r="1" spans="1:92" x14ac:dyDescent="0.3">
      <c r="A1" s="126" t="s">
        <v>818</v>
      </c>
    </row>
    <row r="2" spans="1:92" x14ac:dyDescent="0.3">
      <c r="A2" t="s">
        <v>96</v>
      </c>
    </row>
    <row r="3" spans="1:92" x14ac:dyDescent="0.3">
      <c r="A3" t="s">
        <v>92</v>
      </c>
    </row>
    <row r="4" spans="1:92" x14ac:dyDescent="0.3">
      <c r="A4" s="5" t="s">
        <v>93</v>
      </c>
      <c r="C4" s="5"/>
      <c r="G4" s="59"/>
    </row>
    <row r="5" spans="1:92" x14ac:dyDescent="0.3">
      <c r="A5" s="59" t="s">
        <v>94</v>
      </c>
      <c r="C5" s="5"/>
      <c r="G5" s="59"/>
      <c r="AI5" t="s">
        <v>167</v>
      </c>
    </row>
    <row r="6" spans="1:92" x14ac:dyDescent="0.3">
      <c r="A6" s="60" t="s">
        <v>95</v>
      </c>
    </row>
    <row r="7" spans="1:92" x14ac:dyDescent="0.3">
      <c r="A7" s="61" t="s">
        <v>164</v>
      </c>
      <c r="G7" s="61"/>
      <c r="W7" t="s">
        <v>127</v>
      </c>
    </row>
    <row r="8" spans="1:92" s="387" customFormat="1" x14ac:dyDescent="0.3">
      <c r="A8" s="387" t="s">
        <v>797</v>
      </c>
      <c r="F8" s="388"/>
      <c r="AL8" s="389"/>
    </row>
    <row r="9" spans="1:92" x14ac:dyDescent="0.3">
      <c r="A9" s="126"/>
      <c r="G9" s="573" t="s">
        <v>60</v>
      </c>
      <c r="H9" s="573"/>
      <c r="I9" s="573"/>
      <c r="J9" s="573" t="s">
        <v>525</v>
      </c>
      <c r="K9" s="573"/>
      <c r="L9" s="573"/>
      <c r="M9" s="29"/>
      <c r="N9" s="29"/>
      <c r="O9" s="29"/>
      <c r="P9" s="241" t="s">
        <v>533</v>
      </c>
      <c r="Q9" s="29"/>
      <c r="R9" s="29"/>
      <c r="S9" s="29"/>
      <c r="T9" s="29"/>
      <c r="U9" s="29"/>
      <c r="V9" s="29"/>
      <c r="W9" s="573" t="s">
        <v>65</v>
      </c>
      <c r="X9" s="573"/>
      <c r="Y9" s="573"/>
      <c r="Z9" s="573"/>
      <c r="AA9" s="29"/>
      <c r="AB9" s="29"/>
      <c r="AC9" s="573" t="s">
        <v>70</v>
      </c>
      <c r="AD9" s="573"/>
      <c r="AE9" s="573"/>
      <c r="AF9" s="573"/>
      <c r="AG9" s="29"/>
      <c r="AH9" s="29"/>
      <c r="AI9" s="29"/>
      <c r="AJ9" s="83" t="s">
        <v>71</v>
      </c>
      <c r="AK9" s="83"/>
      <c r="AL9" s="83"/>
      <c r="AM9" s="83"/>
      <c r="AN9" s="573" t="s">
        <v>74</v>
      </c>
      <c r="AO9" s="573"/>
      <c r="AP9" s="573"/>
      <c r="AQ9" s="573"/>
      <c r="AR9" s="16"/>
      <c r="AS9" s="16"/>
      <c r="AT9" s="16"/>
      <c r="AU9" s="16"/>
      <c r="AV9" s="573" t="s">
        <v>128</v>
      </c>
      <c r="AW9" s="573"/>
      <c r="AX9" s="573"/>
      <c r="AY9" s="573"/>
      <c r="AZ9" s="573"/>
      <c r="BA9" s="573" t="s">
        <v>45</v>
      </c>
      <c r="BB9" s="573"/>
      <c r="BC9" s="573" t="s">
        <v>46</v>
      </c>
      <c r="BD9" s="573"/>
      <c r="BE9" s="573"/>
      <c r="BF9" s="573"/>
      <c r="BG9" s="29"/>
      <c r="BH9" s="29"/>
      <c r="BI9" s="573" t="s">
        <v>76</v>
      </c>
      <c r="BJ9" s="573"/>
      <c r="BK9" s="573"/>
      <c r="BL9" s="573"/>
      <c r="BM9" s="29"/>
      <c r="BN9" s="29"/>
      <c r="BO9" s="573" t="s">
        <v>47</v>
      </c>
      <c r="BP9" s="573"/>
      <c r="BQ9" s="573" t="s">
        <v>48</v>
      </c>
      <c r="BR9" s="573"/>
      <c r="BS9" s="573"/>
      <c r="BT9" s="573"/>
      <c r="BU9" s="29"/>
      <c r="BV9" s="29"/>
      <c r="BW9" s="29"/>
      <c r="BX9" s="573" t="s">
        <v>78</v>
      </c>
      <c r="BY9" s="573"/>
      <c r="BZ9" s="573"/>
      <c r="CA9" s="29"/>
      <c r="CB9" s="29"/>
      <c r="CC9" s="573" t="s">
        <v>169</v>
      </c>
      <c r="CD9" s="573"/>
      <c r="CE9" s="573" t="s">
        <v>153</v>
      </c>
      <c r="CF9" s="573"/>
      <c r="CG9" s="573"/>
      <c r="CH9" s="573"/>
      <c r="CI9" s="573" t="s">
        <v>170</v>
      </c>
      <c r="CJ9" s="573"/>
      <c r="CK9" s="573" t="s">
        <v>154</v>
      </c>
      <c r="CL9" s="573"/>
      <c r="CM9" s="573"/>
      <c r="CN9" s="573"/>
    </row>
    <row r="10" spans="1:92" s="14" customFormat="1" ht="36" customHeight="1" thickBot="1" x14ac:dyDescent="0.3">
      <c r="A10" s="11" t="s">
        <v>41</v>
      </c>
      <c r="B10" s="11" t="s">
        <v>42</v>
      </c>
      <c r="C10" s="11" t="s">
        <v>43</v>
      </c>
      <c r="D10" s="13" t="s">
        <v>67</v>
      </c>
      <c r="E10" s="13" t="s">
        <v>432</v>
      </c>
      <c r="F10" s="17" t="s">
        <v>44</v>
      </c>
      <c r="G10" s="19" t="s">
        <v>61</v>
      </c>
      <c r="H10" s="19" t="s">
        <v>62</v>
      </c>
      <c r="I10" s="31" t="s">
        <v>63</v>
      </c>
      <c r="J10" s="119" t="s">
        <v>179</v>
      </c>
      <c r="K10" s="119" t="s">
        <v>181</v>
      </c>
      <c r="L10" s="119" t="s">
        <v>180</v>
      </c>
      <c r="M10" s="119" t="s">
        <v>664</v>
      </c>
      <c r="N10" s="213" t="s">
        <v>490</v>
      </c>
      <c r="O10" s="213" t="s">
        <v>564</v>
      </c>
      <c r="P10" s="214" t="s">
        <v>518</v>
      </c>
      <c r="Q10" s="213" t="s">
        <v>454</v>
      </c>
      <c r="R10" s="213" t="s">
        <v>455</v>
      </c>
      <c r="S10" s="213" t="s">
        <v>456</v>
      </c>
      <c r="T10" s="213" t="s">
        <v>457</v>
      </c>
      <c r="U10" s="213" t="s">
        <v>458</v>
      </c>
      <c r="V10" s="268" t="s">
        <v>661</v>
      </c>
      <c r="W10" s="32" t="s">
        <v>66</v>
      </c>
      <c r="X10" s="33" t="s">
        <v>34</v>
      </c>
      <c r="Y10" s="34" t="s">
        <v>59</v>
      </c>
      <c r="Z10" s="34" t="s">
        <v>64</v>
      </c>
      <c r="AA10" s="34" t="s">
        <v>563</v>
      </c>
      <c r="AB10" s="34" t="s">
        <v>565</v>
      </c>
      <c r="AC10" s="35" t="s">
        <v>66</v>
      </c>
      <c r="AD10" s="36" t="s">
        <v>34</v>
      </c>
      <c r="AE10" s="34" t="s">
        <v>59</v>
      </c>
      <c r="AF10" s="34" t="s">
        <v>64</v>
      </c>
      <c r="AG10" s="34" t="s">
        <v>99</v>
      </c>
      <c r="AH10" s="34" t="s">
        <v>565</v>
      </c>
      <c r="AI10" s="41" t="s">
        <v>131</v>
      </c>
      <c r="AJ10" s="86" t="s">
        <v>66</v>
      </c>
      <c r="AK10" s="36" t="s">
        <v>34</v>
      </c>
      <c r="AL10" s="37" t="s">
        <v>59</v>
      </c>
      <c r="AM10" s="34" t="s">
        <v>64</v>
      </c>
      <c r="AN10" s="35" t="s">
        <v>66</v>
      </c>
      <c r="AO10" s="36" t="s">
        <v>34</v>
      </c>
      <c r="AP10" s="37" t="s">
        <v>59</v>
      </c>
      <c r="AQ10" s="34" t="s">
        <v>64</v>
      </c>
      <c r="AR10" s="67" t="s">
        <v>166</v>
      </c>
      <c r="AS10" s="67" t="s">
        <v>520</v>
      </c>
      <c r="AT10" s="68" t="s">
        <v>59</v>
      </c>
      <c r="AU10" s="67" t="s">
        <v>64</v>
      </c>
      <c r="AV10" s="41" t="s">
        <v>101</v>
      </c>
      <c r="AW10" s="84" t="s">
        <v>66</v>
      </c>
      <c r="AX10" s="38" t="s">
        <v>73</v>
      </c>
      <c r="AY10" s="39" t="s">
        <v>133</v>
      </c>
      <c r="AZ10" s="40" t="s">
        <v>72</v>
      </c>
      <c r="BA10" s="42" t="s">
        <v>75</v>
      </c>
      <c r="BB10" s="36" t="s">
        <v>34</v>
      </c>
      <c r="BC10" s="42" t="s">
        <v>66</v>
      </c>
      <c r="BD10" s="36" t="s">
        <v>34</v>
      </c>
      <c r="BE10" s="37" t="s">
        <v>59</v>
      </c>
      <c r="BF10" s="34" t="s">
        <v>64</v>
      </c>
      <c r="BG10" s="34" t="s">
        <v>99</v>
      </c>
      <c r="BH10" s="34" t="s">
        <v>100</v>
      </c>
      <c r="BI10" s="43" t="s">
        <v>77</v>
      </c>
      <c r="BJ10" s="36" t="s">
        <v>34</v>
      </c>
      <c r="BK10" s="37" t="s">
        <v>59</v>
      </c>
      <c r="BL10" s="34" t="s">
        <v>64</v>
      </c>
      <c r="BM10" s="34" t="s">
        <v>584</v>
      </c>
      <c r="BN10" s="34" t="s">
        <v>565</v>
      </c>
      <c r="BO10" s="42" t="s">
        <v>75</v>
      </c>
      <c r="BP10" s="36" t="s">
        <v>34</v>
      </c>
      <c r="BQ10" s="42" t="s">
        <v>66</v>
      </c>
      <c r="BR10" s="36" t="s">
        <v>34</v>
      </c>
      <c r="BS10" s="37" t="s">
        <v>59</v>
      </c>
      <c r="BT10" s="34" t="s">
        <v>64</v>
      </c>
      <c r="BU10" s="34" t="s">
        <v>584</v>
      </c>
      <c r="BV10" s="34" t="s">
        <v>565</v>
      </c>
      <c r="BW10" s="190" t="s">
        <v>136</v>
      </c>
      <c r="BX10" s="43" t="s">
        <v>77</v>
      </c>
      <c r="BY10" s="37" t="s">
        <v>59</v>
      </c>
      <c r="BZ10" s="34" t="s">
        <v>64</v>
      </c>
      <c r="CA10" s="34" t="s">
        <v>584</v>
      </c>
      <c r="CB10" s="34" t="s">
        <v>565</v>
      </c>
      <c r="CC10" s="101" t="s">
        <v>66</v>
      </c>
      <c r="CD10" s="36" t="s">
        <v>34</v>
      </c>
      <c r="CE10" s="101" t="s">
        <v>66</v>
      </c>
      <c r="CF10" s="36" t="s">
        <v>34</v>
      </c>
      <c r="CG10" s="37" t="s">
        <v>59</v>
      </c>
      <c r="CH10" s="34" t="s">
        <v>64</v>
      </c>
      <c r="CI10" s="101" t="s">
        <v>66</v>
      </c>
      <c r="CJ10" s="36" t="s">
        <v>34</v>
      </c>
      <c r="CK10" s="101" t="s">
        <v>66</v>
      </c>
      <c r="CL10" s="36" t="s">
        <v>34</v>
      </c>
      <c r="CM10" s="37" t="s">
        <v>59</v>
      </c>
      <c r="CN10" s="34" t="s">
        <v>64</v>
      </c>
    </row>
    <row r="11" spans="1:92" s="14" customFormat="1" ht="13.8" x14ac:dyDescent="0.3">
      <c r="A11" s="175" t="s">
        <v>69</v>
      </c>
      <c r="B11" s="175"/>
      <c r="C11" s="175"/>
      <c r="D11" s="175"/>
      <c r="E11" s="175"/>
      <c r="F11" s="147">
        <v>1959</v>
      </c>
      <c r="I11" s="234"/>
      <c r="J11" s="234"/>
      <c r="K11" s="234"/>
      <c r="L11" s="234"/>
      <c r="M11" s="234"/>
      <c r="N11" s="258"/>
      <c r="O11" s="258"/>
      <c r="P11" s="258"/>
      <c r="Q11" s="258"/>
      <c r="R11" s="258"/>
      <c r="S11" s="258"/>
      <c r="T11" s="258"/>
      <c r="U11" s="258"/>
      <c r="V11" s="258"/>
      <c r="W11" s="20"/>
      <c r="X11" s="20"/>
      <c r="Y11" s="67"/>
      <c r="Z11" s="67"/>
      <c r="AA11" s="67"/>
      <c r="AB11" s="67"/>
      <c r="AC11" s="21"/>
      <c r="AD11" s="21"/>
      <c r="AE11" s="67"/>
      <c r="AF11" s="67"/>
      <c r="AG11" s="67"/>
      <c r="AH11" s="67"/>
      <c r="AI11" s="116"/>
      <c r="AJ11" s="68"/>
      <c r="AK11" s="21"/>
      <c r="AL11" s="68"/>
      <c r="AM11" s="67"/>
      <c r="AN11" s="21"/>
      <c r="AO11" s="21"/>
      <c r="AP11" s="68"/>
      <c r="AQ11" s="67"/>
      <c r="AR11" s="67"/>
      <c r="AS11" s="67"/>
      <c r="AT11" s="67"/>
      <c r="AU11" s="67"/>
      <c r="AV11" s="116"/>
      <c r="AW11" s="70"/>
      <c r="AX11" s="24"/>
      <c r="AY11" s="22"/>
      <c r="AZ11" s="69"/>
      <c r="BA11" s="224"/>
      <c r="BB11" s="21"/>
      <c r="BC11" s="224"/>
      <c r="BD11" s="21"/>
      <c r="BE11" s="68"/>
      <c r="BF11" s="67"/>
      <c r="BG11" s="67"/>
      <c r="BH11" s="67"/>
      <c r="BI11" s="120"/>
      <c r="BJ11" s="21"/>
      <c r="BK11" s="68"/>
      <c r="BL11" s="67"/>
      <c r="BM11" s="67"/>
      <c r="BN11" s="67"/>
      <c r="BO11" s="224"/>
      <c r="BP11" s="21"/>
      <c r="BQ11" s="224"/>
      <c r="BR11" s="21"/>
      <c r="BS11" s="68"/>
      <c r="BT11" s="67"/>
      <c r="BU11" s="67"/>
      <c r="BV11" s="67"/>
      <c r="BW11" s="278"/>
      <c r="BX11" s="120"/>
      <c r="BY11" s="68"/>
      <c r="BZ11" s="67"/>
      <c r="CA11" s="67"/>
      <c r="CB11" s="67"/>
      <c r="CC11" s="215"/>
      <c r="CD11" s="21"/>
      <c r="CE11" s="215"/>
      <c r="CF11" s="21"/>
      <c r="CG11" s="68"/>
      <c r="CH11" s="67"/>
      <c r="CI11" s="215"/>
      <c r="CJ11" s="21"/>
      <c r="CK11" s="215"/>
      <c r="CL11" s="21"/>
      <c r="CM11" s="68"/>
      <c r="CN11" s="67"/>
    </row>
    <row r="12" spans="1:92" s="14" customFormat="1" ht="13.8" x14ac:dyDescent="0.3">
      <c r="A12" s="175" t="s">
        <v>69</v>
      </c>
      <c r="B12" s="175"/>
      <c r="C12" s="175"/>
      <c r="D12" s="175"/>
      <c r="E12" s="175"/>
      <c r="F12" s="147">
        <v>1960</v>
      </c>
      <c r="I12" s="234"/>
      <c r="J12" s="234"/>
      <c r="K12" s="234"/>
      <c r="L12" s="234"/>
      <c r="M12" s="234"/>
      <c r="N12" s="258"/>
      <c r="O12" s="258"/>
      <c r="P12" s="258"/>
      <c r="Q12" s="258"/>
      <c r="R12" s="258"/>
      <c r="S12" s="258"/>
      <c r="T12" s="258"/>
      <c r="U12" s="258"/>
      <c r="V12" s="258"/>
      <c r="W12" s="20"/>
      <c r="X12" s="20"/>
      <c r="Y12" s="67"/>
      <c r="Z12" s="67"/>
      <c r="AA12" s="67"/>
      <c r="AB12" s="67"/>
      <c r="AC12" s="21"/>
      <c r="AD12" s="21"/>
      <c r="AE12" s="67"/>
      <c r="AF12" s="67"/>
      <c r="AG12" s="67"/>
      <c r="AH12" s="67"/>
      <c r="AI12" s="116"/>
      <c r="AJ12" s="68"/>
      <c r="AK12" s="21"/>
      <c r="AL12" s="68"/>
      <c r="AM12" s="67"/>
      <c r="AN12" s="21"/>
      <c r="AO12" s="21"/>
      <c r="AP12" s="68"/>
      <c r="AQ12" s="67"/>
      <c r="AR12" s="67"/>
      <c r="AS12" s="67"/>
      <c r="AT12" s="67"/>
      <c r="AU12" s="67"/>
      <c r="AV12" s="116"/>
      <c r="AW12" s="70"/>
      <c r="AX12" s="24"/>
      <c r="AY12" s="22"/>
      <c r="AZ12" s="69"/>
      <c r="BA12" s="224"/>
      <c r="BB12" s="21"/>
      <c r="BC12" s="224"/>
      <c r="BD12" s="21"/>
      <c r="BE12" s="68"/>
      <c r="BF12" s="67"/>
      <c r="BG12" s="67"/>
      <c r="BH12" s="67"/>
      <c r="BI12" s="120"/>
      <c r="BJ12" s="21"/>
      <c r="BK12" s="68"/>
      <c r="BL12" s="67"/>
      <c r="BM12" s="67"/>
      <c r="BN12" s="67"/>
      <c r="BO12" s="224"/>
      <c r="BP12" s="21"/>
      <c r="BQ12" s="224"/>
      <c r="BR12" s="21"/>
      <c r="BS12" s="68"/>
      <c r="BT12" s="67"/>
      <c r="BU12" s="67"/>
      <c r="BV12" s="67"/>
      <c r="BW12" s="278"/>
      <c r="BX12" s="120"/>
      <c r="BY12" s="68"/>
      <c r="BZ12" s="67"/>
      <c r="CA12" s="67"/>
      <c r="CB12" s="67"/>
      <c r="CC12" s="215"/>
      <c r="CD12" s="21"/>
      <c r="CE12" s="215"/>
      <c r="CF12" s="21"/>
      <c r="CG12" s="68"/>
      <c r="CH12" s="67"/>
      <c r="CI12" s="215"/>
      <c r="CJ12" s="21"/>
      <c r="CK12" s="215"/>
      <c r="CL12" s="21"/>
      <c r="CM12" s="68"/>
      <c r="CN12" s="67"/>
    </row>
    <row r="13" spans="1:92" s="14" customFormat="1" ht="13.8" x14ac:dyDescent="0.3">
      <c r="A13" s="175" t="s">
        <v>69</v>
      </c>
      <c r="B13" s="175"/>
      <c r="C13" s="175"/>
      <c r="D13" s="175"/>
      <c r="E13" s="175"/>
      <c r="F13" s="147">
        <v>1961</v>
      </c>
      <c r="I13" s="234"/>
      <c r="J13" s="234"/>
      <c r="K13" s="234"/>
      <c r="L13" s="234"/>
      <c r="M13" s="234"/>
      <c r="N13" s="258"/>
      <c r="O13" s="258"/>
      <c r="P13" s="258"/>
      <c r="Q13" s="258"/>
      <c r="R13" s="258"/>
      <c r="S13" s="258"/>
      <c r="T13" s="258"/>
      <c r="U13" s="258"/>
      <c r="V13" s="258"/>
      <c r="W13" s="20"/>
      <c r="X13" s="20"/>
      <c r="Y13" s="67"/>
      <c r="Z13" s="67"/>
      <c r="AA13" s="67"/>
      <c r="AB13" s="67"/>
      <c r="AC13" s="21"/>
      <c r="AD13" s="21"/>
      <c r="AE13" s="67"/>
      <c r="AF13" s="67"/>
      <c r="AG13" s="67"/>
      <c r="AH13" s="67"/>
      <c r="AI13" s="116"/>
      <c r="AJ13" s="68"/>
      <c r="AK13" s="21"/>
      <c r="AL13" s="68"/>
      <c r="AM13" s="67"/>
      <c r="AN13" s="21"/>
      <c r="AO13" s="21"/>
      <c r="AP13" s="68"/>
      <c r="AQ13" s="67"/>
      <c r="AR13" s="67"/>
      <c r="AS13" s="67"/>
      <c r="AT13" s="67"/>
      <c r="AU13" s="67"/>
      <c r="AV13" s="116"/>
      <c r="AW13" s="70"/>
      <c r="AX13" s="24"/>
      <c r="AY13" s="22"/>
      <c r="AZ13" s="69"/>
      <c r="BA13" s="224"/>
      <c r="BB13" s="21"/>
      <c r="BC13" s="224"/>
      <c r="BD13" s="21"/>
      <c r="BE13" s="68"/>
      <c r="BF13" s="67"/>
      <c r="BG13" s="67"/>
      <c r="BH13" s="67"/>
      <c r="BI13" s="120"/>
      <c r="BJ13" s="21"/>
      <c r="BK13" s="68"/>
      <c r="BL13" s="67"/>
      <c r="BM13" s="67"/>
      <c r="BN13" s="67"/>
      <c r="BO13" s="224"/>
      <c r="BP13" s="21"/>
      <c r="BQ13" s="224"/>
      <c r="BR13" s="21"/>
      <c r="BS13" s="68"/>
      <c r="BT13" s="67"/>
      <c r="BU13" s="67"/>
      <c r="BV13" s="67"/>
      <c r="BW13" s="278"/>
      <c r="BX13" s="120"/>
      <c r="BY13" s="68"/>
      <c r="BZ13" s="67"/>
      <c r="CA13" s="67"/>
      <c r="CB13" s="67"/>
      <c r="CC13" s="215"/>
      <c r="CD13" s="21"/>
      <c r="CE13" s="215"/>
      <c r="CF13" s="21"/>
      <c r="CG13" s="68"/>
      <c r="CH13" s="67"/>
      <c r="CI13" s="215"/>
      <c r="CJ13" s="21"/>
      <c r="CK13" s="215"/>
      <c r="CL13" s="21"/>
      <c r="CM13" s="68"/>
      <c r="CN13" s="67"/>
    </row>
    <row r="14" spans="1:92" s="14" customFormat="1" ht="13.8" x14ac:dyDescent="0.3">
      <c r="A14" s="175" t="s">
        <v>69</v>
      </c>
      <c r="B14" s="175"/>
      <c r="C14" s="175"/>
      <c r="D14" s="175"/>
      <c r="E14" s="175"/>
      <c r="F14" s="147">
        <v>1962</v>
      </c>
      <c r="I14" s="234"/>
      <c r="J14" s="234"/>
      <c r="K14" s="234"/>
      <c r="L14" s="234"/>
      <c r="M14" s="234"/>
      <c r="N14" s="258"/>
      <c r="O14" s="258"/>
      <c r="P14" s="258"/>
      <c r="Q14" s="258"/>
      <c r="R14" s="258"/>
      <c r="S14" s="258"/>
      <c r="T14" s="258"/>
      <c r="U14" s="258"/>
      <c r="V14" s="258"/>
      <c r="W14" s="20"/>
      <c r="X14" s="20"/>
      <c r="Y14" s="67"/>
      <c r="Z14" s="67"/>
      <c r="AA14" s="67"/>
      <c r="AB14" s="67"/>
      <c r="AC14" s="21"/>
      <c r="AD14" s="21"/>
      <c r="AE14" s="67"/>
      <c r="AF14" s="67"/>
      <c r="AG14" s="67"/>
      <c r="AH14" s="67"/>
      <c r="AI14" s="116"/>
      <c r="AJ14" s="68"/>
      <c r="AK14" s="21"/>
      <c r="AL14" s="68"/>
      <c r="AM14" s="67"/>
      <c r="AN14" s="21"/>
      <c r="AO14" s="21"/>
      <c r="AP14" s="68"/>
      <c r="AQ14" s="67"/>
      <c r="AR14" s="67"/>
      <c r="AS14" s="67"/>
      <c r="AT14" s="67"/>
      <c r="AU14" s="67"/>
      <c r="AV14" s="116"/>
      <c r="AW14" s="70"/>
      <c r="AX14" s="24"/>
      <c r="AY14" s="22"/>
      <c r="AZ14" s="69"/>
      <c r="BA14" s="224"/>
      <c r="BB14" s="21"/>
      <c r="BC14" s="224"/>
      <c r="BD14" s="21"/>
      <c r="BE14" s="68"/>
      <c r="BF14" s="67"/>
      <c r="BG14" s="67"/>
      <c r="BH14" s="67"/>
      <c r="BI14" s="120"/>
      <c r="BJ14" s="21"/>
      <c r="BK14" s="68"/>
      <c r="BL14" s="67"/>
      <c r="BM14" s="67"/>
      <c r="BN14" s="67"/>
      <c r="BO14" s="224"/>
      <c r="BP14" s="21"/>
      <c r="BQ14" s="224"/>
      <c r="BR14" s="21"/>
      <c r="BS14" s="68"/>
      <c r="BT14" s="67"/>
      <c r="BU14" s="67"/>
      <c r="BV14" s="67"/>
      <c r="BW14" s="278"/>
      <c r="BX14" s="120"/>
      <c r="BY14" s="68"/>
      <c r="BZ14" s="67"/>
      <c r="CA14" s="67"/>
      <c r="CB14" s="67"/>
      <c r="CC14" s="215"/>
      <c r="CD14" s="21"/>
      <c r="CE14" s="215"/>
      <c r="CF14" s="21"/>
      <c r="CG14" s="68"/>
      <c r="CH14" s="67"/>
      <c r="CI14" s="215"/>
      <c r="CJ14" s="21"/>
      <c r="CK14" s="215"/>
      <c r="CL14" s="21"/>
      <c r="CM14" s="68"/>
      <c r="CN14" s="67"/>
    </row>
    <row r="15" spans="1:92" s="14" customFormat="1" ht="13.8" x14ac:dyDescent="0.3">
      <c r="A15" s="175" t="s">
        <v>69</v>
      </c>
      <c r="B15" s="175"/>
      <c r="C15" s="175"/>
      <c r="D15" s="175"/>
      <c r="E15" s="175"/>
      <c r="F15" s="147">
        <v>1963</v>
      </c>
      <c r="I15" s="234"/>
      <c r="J15" s="234"/>
      <c r="K15" s="234"/>
      <c r="L15" s="234"/>
      <c r="M15" s="234"/>
      <c r="N15" s="258"/>
      <c r="O15" s="258"/>
      <c r="P15" s="258"/>
      <c r="Q15" s="258"/>
      <c r="R15" s="258"/>
      <c r="S15" s="258"/>
      <c r="T15" s="258"/>
      <c r="U15" s="258"/>
      <c r="V15" s="258"/>
      <c r="W15" s="20"/>
      <c r="X15" s="20"/>
      <c r="Y15" s="67"/>
      <c r="Z15" s="67"/>
      <c r="AA15" s="67"/>
      <c r="AB15" s="67"/>
      <c r="AC15" s="21"/>
      <c r="AD15" s="21"/>
      <c r="AE15" s="67"/>
      <c r="AF15" s="67"/>
      <c r="AG15" s="67"/>
      <c r="AH15" s="67"/>
      <c r="AI15" s="116"/>
      <c r="AJ15" s="68"/>
      <c r="AK15" s="21"/>
      <c r="AL15" s="68"/>
      <c r="AM15" s="67"/>
      <c r="AN15" s="21"/>
      <c r="AO15" s="21"/>
      <c r="AP15" s="68"/>
      <c r="AQ15" s="67"/>
      <c r="AR15" s="67"/>
      <c r="AS15" s="67"/>
      <c r="AT15" s="67"/>
      <c r="AU15" s="67"/>
      <c r="AV15" s="116"/>
      <c r="AW15" s="70"/>
      <c r="AX15" s="24"/>
      <c r="AY15" s="22"/>
      <c r="AZ15" s="69"/>
      <c r="BA15" s="224"/>
      <c r="BB15" s="21"/>
      <c r="BC15" s="224"/>
      <c r="BD15" s="21"/>
      <c r="BE15" s="68"/>
      <c r="BF15" s="67"/>
      <c r="BG15" s="67"/>
      <c r="BH15" s="67"/>
      <c r="BI15" s="120"/>
      <c r="BJ15" s="21"/>
      <c r="BK15" s="68"/>
      <c r="BL15" s="67"/>
      <c r="BM15" s="67"/>
      <c r="BN15" s="67"/>
      <c r="BO15" s="224"/>
      <c r="BP15" s="21"/>
      <c r="BQ15" s="224"/>
      <c r="BR15" s="21"/>
      <c r="BS15" s="68"/>
      <c r="BT15" s="67"/>
      <c r="BU15" s="67"/>
      <c r="BV15" s="67"/>
      <c r="BW15" s="278"/>
      <c r="BX15" s="120"/>
      <c r="BY15" s="68"/>
      <c r="BZ15" s="67"/>
      <c r="CA15" s="67"/>
      <c r="CB15" s="67"/>
      <c r="CC15" s="215"/>
      <c r="CD15" s="21"/>
      <c r="CE15" s="215"/>
      <c r="CF15" s="21"/>
      <c r="CG15" s="68"/>
      <c r="CH15" s="67"/>
      <c r="CI15" s="215"/>
      <c r="CJ15" s="21"/>
      <c r="CK15" s="215"/>
      <c r="CL15" s="21"/>
      <c r="CM15" s="68"/>
      <c r="CN15" s="67"/>
    </row>
    <row r="16" spans="1:92" s="14" customFormat="1" ht="13.8" x14ac:dyDescent="0.3">
      <c r="A16" s="175" t="s">
        <v>69</v>
      </c>
      <c r="B16" s="175"/>
      <c r="C16" s="175"/>
      <c r="D16" s="175"/>
      <c r="E16" s="175"/>
      <c r="F16" s="147">
        <v>1964</v>
      </c>
      <c r="I16" s="234"/>
      <c r="J16" s="234"/>
      <c r="K16" s="234"/>
      <c r="L16" s="234"/>
      <c r="M16" s="234"/>
      <c r="N16" s="258"/>
      <c r="O16" s="258"/>
      <c r="P16" s="258"/>
      <c r="Q16" s="258"/>
      <c r="R16" s="258"/>
      <c r="S16" s="258"/>
      <c r="T16" s="258"/>
      <c r="U16" s="258"/>
      <c r="V16" s="258"/>
      <c r="W16" s="20"/>
      <c r="X16" s="20"/>
      <c r="Y16" s="67"/>
      <c r="Z16" s="67"/>
      <c r="AA16" s="67"/>
      <c r="AB16" s="67"/>
      <c r="AC16" s="21"/>
      <c r="AD16" s="21"/>
      <c r="AE16" s="67"/>
      <c r="AF16" s="67"/>
      <c r="AG16" s="67"/>
      <c r="AH16" s="67"/>
      <c r="AI16" s="116"/>
      <c r="AJ16" s="68"/>
      <c r="AK16" s="21"/>
      <c r="AL16" s="68"/>
      <c r="AM16" s="67"/>
      <c r="AN16" s="21"/>
      <c r="AO16" s="21"/>
      <c r="AP16" s="68"/>
      <c r="AQ16" s="67"/>
      <c r="AR16" s="67"/>
      <c r="AS16" s="67"/>
      <c r="AT16" s="67"/>
      <c r="AU16" s="67"/>
      <c r="AV16" s="116"/>
      <c r="AW16" s="70"/>
      <c r="AX16" s="24"/>
      <c r="AY16" s="22"/>
      <c r="AZ16" s="69"/>
      <c r="BA16" s="224"/>
      <c r="BB16" s="21"/>
      <c r="BC16" s="224"/>
      <c r="BD16" s="21"/>
      <c r="BE16" s="68"/>
      <c r="BF16" s="67"/>
      <c r="BG16" s="67"/>
      <c r="BH16" s="67"/>
      <c r="BI16" s="120"/>
      <c r="BJ16" s="21"/>
      <c r="BK16" s="68"/>
      <c r="BL16" s="67"/>
      <c r="BM16" s="67"/>
      <c r="BN16" s="67"/>
      <c r="BO16" s="224"/>
      <c r="BP16" s="21"/>
      <c r="BQ16" s="224"/>
      <c r="BR16" s="21"/>
      <c r="BS16" s="68"/>
      <c r="BT16" s="67"/>
      <c r="BU16" s="67"/>
      <c r="BV16" s="67"/>
      <c r="BW16" s="278"/>
      <c r="BX16" s="120"/>
      <c r="BY16" s="68"/>
      <c r="BZ16" s="67"/>
      <c r="CA16" s="67"/>
      <c r="CB16" s="67"/>
      <c r="CC16" s="215"/>
      <c r="CD16" s="21"/>
      <c r="CE16" s="215"/>
      <c r="CF16" s="21"/>
      <c r="CG16" s="68"/>
      <c r="CH16" s="67"/>
      <c r="CI16" s="215"/>
      <c r="CJ16" s="21"/>
      <c r="CK16" s="215"/>
      <c r="CL16" s="21"/>
      <c r="CM16" s="68"/>
      <c r="CN16" s="67"/>
    </row>
    <row r="17" spans="1:92" s="14" customFormat="1" ht="13.8" x14ac:dyDescent="0.3">
      <c r="A17" s="175" t="s">
        <v>69</v>
      </c>
      <c r="B17" s="175"/>
      <c r="C17" s="175"/>
      <c r="D17" s="175"/>
      <c r="E17" s="175"/>
      <c r="F17" s="147">
        <v>1965</v>
      </c>
      <c r="I17" s="234"/>
      <c r="J17" s="234"/>
      <c r="K17" s="234"/>
      <c r="L17" s="234"/>
      <c r="M17" s="234"/>
      <c r="N17" s="258"/>
      <c r="O17" s="258"/>
      <c r="P17" s="258"/>
      <c r="Q17" s="258"/>
      <c r="R17" s="258"/>
      <c r="S17" s="258"/>
      <c r="T17" s="258"/>
      <c r="U17" s="258"/>
      <c r="V17" s="258"/>
      <c r="W17" s="20"/>
      <c r="X17" s="20"/>
      <c r="Y17" s="67"/>
      <c r="Z17" s="67"/>
      <c r="AA17" s="67"/>
      <c r="AB17" s="67"/>
      <c r="AC17" s="21"/>
      <c r="AD17" s="21"/>
      <c r="AE17" s="67"/>
      <c r="AF17" s="67"/>
      <c r="AG17" s="67"/>
      <c r="AH17" s="67"/>
      <c r="AI17" s="116"/>
      <c r="AJ17" s="68"/>
      <c r="AK17" s="21"/>
      <c r="AL17" s="68"/>
      <c r="AM17" s="67"/>
      <c r="AN17" s="21"/>
      <c r="AO17" s="21"/>
      <c r="AP17" s="68"/>
      <c r="AQ17" s="67"/>
      <c r="AR17" s="67"/>
      <c r="AS17" s="67"/>
      <c r="AT17" s="67"/>
      <c r="AU17" s="67"/>
      <c r="AV17" s="116"/>
      <c r="AW17" s="70"/>
      <c r="AX17" s="24"/>
      <c r="AY17" s="22"/>
      <c r="AZ17" s="69"/>
      <c r="BA17" s="224"/>
      <c r="BB17" s="21"/>
      <c r="BC17" s="224"/>
      <c r="BD17" s="21"/>
      <c r="BE17" s="68"/>
      <c r="BF17" s="67"/>
      <c r="BG17" s="67"/>
      <c r="BH17" s="67"/>
      <c r="BI17" s="120"/>
      <c r="BJ17" s="21"/>
      <c r="BK17" s="68"/>
      <c r="BL17" s="67"/>
      <c r="BM17" s="67"/>
      <c r="BN17" s="67"/>
      <c r="BO17" s="224"/>
      <c r="BP17" s="21"/>
      <c r="BQ17" s="224"/>
      <c r="BR17" s="21"/>
      <c r="BS17" s="68"/>
      <c r="BT17" s="67"/>
      <c r="BU17" s="67"/>
      <c r="BV17" s="67"/>
      <c r="BW17" s="278"/>
      <c r="BX17" s="120"/>
      <c r="BY17" s="68"/>
      <c r="BZ17" s="67"/>
      <c r="CA17" s="67"/>
      <c r="CB17" s="67"/>
      <c r="CC17" s="215"/>
      <c r="CD17" s="21"/>
      <c r="CE17" s="215"/>
      <c r="CF17" s="21"/>
      <c r="CG17" s="68"/>
      <c r="CH17" s="67"/>
      <c r="CI17" s="215"/>
      <c r="CJ17" s="21"/>
      <c r="CK17" s="215"/>
      <c r="CL17" s="21"/>
      <c r="CM17" s="68"/>
      <c r="CN17" s="67"/>
    </row>
    <row r="18" spans="1:92" s="14" customFormat="1" ht="13.8" x14ac:dyDescent="0.3">
      <c r="A18" s="175" t="s">
        <v>69</v>
      </c>
      <c r="B18" s="175"/>
      <c r="C18" s="175"/>
      <c r="D18" s="175"/>
      <c r="E18" s="175"/>
      <c r="F18" s="147">
        <v>1966</v>
      </c>
      <c r="I18" s="234"/>
      <c r="J18" s="234"/>
      <c r="K18" s="234"/>
      <c r="L18" s="234"/>
      <c r="M18" s="234"/>
      <c r="N18" s="258"/>
      <c r="O18" s="258"/>
      <c r="P18" s="258"/>
      <c r="Q18" s="258"/>
      <c r="R18" s="258"/>
      <c r="S18" s="258"/>
      <c r="T18" s="258"/>
      <c r="U18" s="258"/>
      <c r="V18" s="258"/>
      <c r="W18" s="20"/>
      <c r="X18" s="20"/>
      <c r="Y18" s="67"/>
      <c r="Z18" s="67"/>
      <c r="AA18" s="67"/>
      <c r="AB18" s="67"/>
      <c r="AC18" s="21"/>
      <c r="AD18" s="21"/>
      <c r="AE18" s="67"/>
      <c r="AF18" s="67"/>
      <c r="AG18" s="67"/>
      <c r="AH18" s="67"/>
      <c r="AI18" s="116"/>
      <c r="AJ18" s="68"/>
      <c r="AK18" s="21"/>
      <c r="AL18" s="68"/>
      <c r="AM18" s="67"/>
      <c r="AN18" s="21"/>
      <c r="AO18" s="21"/>
      <c r="AP18" s="68"/>
      <c r="AQ18" s="67"/>
      <c r="AR18" s="67"/>
      <c r="AS18" s="67"/>
      <c r="AT18" s="67"/>
      <c r="AU18" s="67"/>
      <c r="AV18" s="116"/>
      <c r="AW18" s="70"/>
      <c r="AX18" s="24"/>
      <c r="AY18" s="22"/>
      <c r="AZ18" s="69"/>
      <c r="BA18" s="224"/>
      <c r="BB18" s="21"/>
      <c r="BC18" s="224"/>
      <c r="BD18" s="21"/>
      <c r="BE18" s="68"/>
      <c r="BF18" s="67"/>
      <c r="BG18" s="67"/>
      <c r="BH18" s="67"/>
      <c r="BI18" s="120"/>
      <c r="BJ18" s="21"/>
      <c r="BK18" s="68"/>
      <c r="BL18" s="67"/>
      <c r="BM18" s="67"/>
      <c r="BN18" s="67"/>
      <c r="BO18" s="224"/>
      <c r="BP18" s="21"/>
      <c r="BQ18" s="224"/>
      <c r="BR18" s="21"/>
      <c r="BS18" s="68"/>
      <c r="BT18" s="67"/>
      <c r="BU18" s="67"/>
      <c r="BV18" s="67"/>
      <c r="BW18" s="278"/>
      <c r="BX18" s="120"/>
      <c r="BY18" s="68"/>
      <c r="BZ18" s="67"/>
      <c r="CA18" s="67"/>
      <c r="CB18" s="67"/>
      <c r="CC18" s="215"/>
      <c r="CD18" s="21"/>
      <c r="CE18" s="215"/>
      <c r="CF18" s="21"/>
      <c r="CG18" s="68"/>
      <c r="CH18" s="67"/>
      <c r="CI18" s="215"/>
      <c r="CJ18" s="21"/>
      <c r="CK18" s="215"/>
      <c r="CL18" s="21"/>
      <c r="CM18" s="68"/>
      <c r="CN18" s="67"/>
    </row>
    <row r="19" spans="1:92" s="14" customFormat="1" ht="13.8" x14ac:dyDescent="0.3">
      <c r="A19" s="175" t="s">
        <v>69</v>
      </c>
      <c r="B19" s="175"/>
      <c r="C19" s="175"/>
      <c r="D19" s="175"/>
      <c r="E19" s="175"/>
      <c r="F19" s="147">
        <v>1967</v>
      </c>
      <c r="I19" s="234"/>
      <c r="J19" s="234"/>
      <c r="K19" s="234"/>
      <c r="L19" s="234"/>
      <c r="M19" s="234"/>
      <c r="N19" s="258"/>
      <c r="O19" s="258"/>
      <c r="P19" s="258"/>
      <c r="Q19" s="258"/>
      <c r="R19" s="258"/>
      <c r="S19" s="258"/>
      <c r="T19" s="258"/>
      <c r="U19" s="258"/>
      <c r="V19" s="258"/>
      <c r="W19" s="20"/>
      <c r="X19" s="20"/>
      <c r="Y19" s="67"/>
      <c r="Z19" s="67"/>
      <c r="AA19" s="67"/>
      <c r="AB19" s="67"/>
      <c r="AC19" s="21"/>
      <c r="AD19" s="21"/>
      <c r="AE19" s="67"/>
      <c r="AF19" s="67"/>
      <c r="AG19" s="67"/>
      <c r="AH19" s="67"/>
      <c r="AI19" s="116"/>
      <c r="AJ19" s="68"/>
      <c r="AK19" s="21"/>
      <c r="AL19" s="68"/>
      <c r="AM19" s="67"/>
      <c r="AN19" s="21"/>
      <c r="AO19" s="21"/>
      <c r="AP19" s="68"/>
      <c r="AQ19" s="67"/>
      <c r="AR19" s="67"/>
      <c r="AS19" s="67"/>
      <c r="AT19" s="67"/>
      <c r="AU19" s="67"/>
      <c r="AV19" s="116"/>
      <c r="AW19" s="70"/>
      <c r="AX19" s="24"/>
      <c r="AY19" s="22"/>
      <c r="AZ19" s="69"/>
      <c r="BA19" s="224"/>
      <c r="BB19" s="21"/>
      <c r="BC19" s="224"/>
      <c r="BD19" s="21"/>
      <c r="BE19" s="68"/>
      <c r="BF19" s="67"/>
      <c r="BG19" s="67"/>
      <c r="BH19" s="67"/>
      <c r="BI19" s="120"/>
      <c r="BJ19" s="21"/>
      <c r="BK19" s="68"/>
      <c r="BL19" s="67"/>
      <c r="BM19" s="67"/>
      <c r="BN19" s="67"/>
      <c r="BO19" s="224"/>
      <c r="BP19" s="21"/>
      <c r="BQ19" s="224"/>
      <c r="BR19" s="21"/>
      <c r="BS19" s="68"/>
      <c r="BT19" s="67"/>
      <c r="BU19" s="67"/>
      <c r="BV19" s="67"/>
      <c r="BW19" s="278"/>
      <c r="BX19" s="120"/>
      <c r="BY19" s="68"/>
      <c r="BZ19" s="67"/>
      <c r="CA19" s="67"/>
      <c r="CB19" s="67"/>
      <c r="CC19" s="215"/>
      <c r="CD19" s="21"/>
      <c r="CE19" s="215"/>
      <c r="CF19" s="21"/>
      <c r="CG19" s="68"/>
      <c r="CH19" s="67"/>
      <c r="CI19" s="215"/>
      <c r="CJ19" s="21"/>
      <c r="CK19" s="215"/>
      <c r="CL19" s="21"/>
      <c r="CM19" s="68"/>
      <c r="CN19" s="67"/>
    </row>
    <row r="20" spans="1:92" s="14" customFormat="1" ht="13.8" x14ac:dyDescent="0.3">
      <c r="A20" s="175" t="s">
        <v>69</v>
      </c>
      <c r="B20" s="175"/>
      <c r="C20" s="175"/>
      <c r="D20" s="175"/>
      <c r="E20" s="175"/>
      <c r="F20" s="147">
        <v>1968</v>
      </c>
      <c r="I20" s="234"/>
      <c r="J20" s="234"/>
      <c r="K20" s="234"/>
      <c r="L20" s="234"/>
      <c r="M20" s="234"/>
      <c r="N20" s="258"/>
      <c r="O20" s="258"/>
      <c r="P20" s="258"/>
      <c r="Q20" s="258"/>
      <c r="R20" s="258"/>
      <c r="S20" s="258"/>
      <c r="T20" s="258"/>
      <c r="U20" s="258"/>
      <c r="V20" s="258"/>
      <c r="W20" s="20"/>
      <c r="X20" s="20"/>
      <c r="Y20" s="67"/>
      <c r="Z20" s="67"/>
      <c r="AA20" s="67"/>
      <c r="AB20" s="67"/>
      <c r="AC20" s="21"/>
      <c r="AD20" s="21"/>
      <c r="AE20" s="67"/>
      <c r="AF20" s="67"/>
      <c r="AG20" s="67"/>
      <c r="AH20" s="67"/>
      <c r="AI20" s="116"/>
      <c r="AJ20" s="68"/>
      <c r="AK20" s="21"/>
      <c r="AL20" s="68"/>
      <c r="AM20" s="67"/>
      <c r="AN20" s="21"/>
      <c r="AO20" s="21"/>
      <c r="AP20" s="68"/>
      <c r="AQ20" s="67"/>
      <c r="AR20" s="67"/>
      <c r="AS20" s="67"/>
      <c r="AT20" s="67"/>
      <c r="AU20" s="67"/>
      <c r="AV20" s="116"/>
      <c r="AW20" s="70"/>
      <c r="AX20" s="24"/>
      <c r="AY20" s="22"/>
      <c r="AZ20" s="69"/>
      <c r="BA20" s="224"/>
      <c r="BB20" s="21"/>
      <c r="BC20" s="224"/>
      <c r="BD20" s="21"/>
      <c r="BE20" s="68"/>
      <c r="BF20" s="67"/>
      <c r="BG20" s="67"/>
      <c r="BH20" s="67"/>
      <c r="BI20" s="120"/>
      <c r="BJ20" s="21"/>
      <c r="BK20" s="68"/>
      <c r="BL20" s="67"/>
      <c r="BM20" s="67"/>
      <c r="BN20" s="67"/>
      <c r="BO20" s="224"/>
      <c r="BP20" s="21"/>
      <c r="BQ20" s="224"/>
      <c r="BR20" s="21"/>
      <c r="BS20" s="68"/>
      <c r="BT20" s="67"/>
      <c r="BU20" s="67"/>
      <c r="BV20" s="67"/>
      <c r="BW20" s="278"/>
      <c r="BX20" s="120"/>
      <c r="BY20" s="68"/>
      <c r="BZ20" s="67"/>
      <c r="CA20" s="67"/>
      <c r="CB20" s="67"/>
      <c r="CC20" s="215"/>
      <c r="CD20" s="21"/>
      <c r="CE20" s="215"/>
      <c r="CF20" s="21"/>
      <c r="CG20" s="68"/>
      <c r="CH20" s="67"/>
      <c r="CI20" s="215"/>
      <c r="CJ20" s="21"/>
      <c r="CK20" s="215"/>
      <c r="CL20" s="21"/>
      <c r="CM20" s="68"/>
      <c r="CN20" s="67"/>
    </row>
    <row r="21" spans="1:92" s="164" customFormat="1" ht="13.8" x14ac:dyDescent="0.3">
      <c r="A21" s="163" t="s">
        <v>461</v>
      </c>
      <c r="D21" s="165"/>
      <c r="E21" s="166"/>
      <c r="F21" s="205"/>
      <c r="H21" s="167"/>
      <c r="I21" s="168"/>
      <c r="J21" s="168"/>
      <c r="K21" s="168"/>
      <c r="L21" s="168"/>
      <c r="M21" s="168"/>
      <c r="N21" s="168"/>
      <c r="O21" s="168"/>
      <c r="P21" s="168"/>
      <c r="Q21" s="168"/>
      <c r="R21" s="168"/>
      <c r="S21" s="168"/>
      <c r="T21" s="168"/>
      <c r="U21" s="168"/>
      <c r="V21" s="168"/>
      <c r="W21" s="168"/>
      <c r="X21" s="168"/>
      <c r="Y21" s="169"/>
      <c r="Z21" s="169"/>
      <c r="AA21" s="169"/>
      <c r="AB21" s="169"/>
      <c r="AC21" s="169"/>
      <c r="AD21" s="169"/>
      <c r="AE21" s="169"/>
      <c r="AF21" s="169"/>
      <c r="AG21" s="169"/>
      <c r="AH21" s="169"/>
      <c r="AI21" s="169"/>
      <c r="AJ21" s="169"/>
      <c r="AK21" s="169"/>
      <c r="AL21" s="169"/>
      <c r="AM21" s="169"/>
      <c r="AN21" s="169"/>
      <c r="AO21" s="169"/>
      <c r="AP21" s="169"/>
      <c r="AV21" s="170"/>
      <c r="AW21" s="171"/>
      <c r="AY21" s="169"/>
      <c r="AZ21" s="169"/>
      <c r="BA21" s="169"/>
      <c r="BB21" s="172"/>
      <c r="BC21" s="172"/>
      <c r="BD21" s="172"/>
      <c r="BE21" s="171"/>
      <c r="BF21" s="171"/>
      <c r="BG21" s="171"/>
      <c r="BH21" s="171"/>
      <c r="BI21" s="172"/>
      <c r="BJ21" s="172"/>
      <c r="BK21" s="172"/>
      <c r="BL21" s="169"/>
      <c r="BM21" s="169"/>
      <c r="BN21" s="169"/>
      <c r="BO21" s="169"/>
      <c r="BP21" s="172"/>
      <c r="BQ21" s="172"/>
      <c r="BR21" s="171"/>
      <c r="BW21" s="172"/>
    </row>
    <row r="22" spans="1:92" s="139" customFormat="1" x14ac:dyDescent="0.3">
      <c r="A22" s="175" t="s">
        <v>69</v>
      </c>
      <c r="D22"/>
      <c r="E22" s="182"/>
      <c r="F22" s="147">
        <v>1969</v>
      </c>
      <c r="H22" s="149"/>
      <c r="I22" s="140"/>
      <c r="J22" s="140"/>
      <c r="K22" s="140"/>
      <c r="L22" s="140"/>
      <c r="M22" s="140"/>
      <c r="N22" s="265"/>
      <c r="O22" s="265"/>
      <c r="P22" s="265"/>
      <c r="Q22" s="265"/>
      <c r="R22" s="265"/>
      <c r="S22" s="265"/>
      <c r="T22" s="265"/>
      <c r="U22" s="265"/>
      <c r="V22" s="265"/>
      <c r="W22" s="140"/>
      <c r="X22" s="140"/>
      <c r="Y22" s="142"/>
      <c r="Z22" s="142"/>
      <c r="AA22" s="142"/>
      <c r="AB22" s="142"/>
      <c r="AC22" s="142"/>
      <c r="AD22" s="142"/>
      <c r="AE22" s="142"/>
      <c r="AF22" s="142"/>
      <c r="AG22" s="142"/>
      <c r="AH22" s="142"/>
      <c r="AI22" s="142"/>
      <c r="AJ22" s="142"/>
      <c r="AK22" s="142"/>
      <c r="AL22" s="142"/>
      <c r="AM22" s="142"/>
      <c r="AN22" s="142"/>
      <c r="AO22" s="142"/>
      <c r="AP22" s="142"/>
      <c r="AV22" s="144"/>
      <c r="AW22" s="118"/>
      <c r="AY22" s="142"/>
      <c r="AZ22" s="142"/>
      <c r="BA22" s="142"/>
      <c r="BB22" s="153"/>
      <c r="BC22" s="153"/>
      <c r="BD22" s="153"/>
      <c r="BE22" s="118"/>
      <c r="BF22" s="118"/>
      <c r="BG22" s="118"/>
      <c r="BH22" s="118"/>
      <c r="BI22" s="153"/>
      <c r="BJ22" s="153"/>
      <c r="BK22" s="153"/>
      <c r="BL22" s="142"/>
      <c r="BM22" s="142"/>
      <c r="BN22" s="142"/>
      <c r="BO22" s="142"/>
      <c r="BP22" s="153"/>
      <c r="BQ22" s="153"/>
      <c r="BR22" s="118"/>
      <c r="BW22" s="153"/>
    </row>
    <row r="23" spans="1:92" s="139" customFormat="1" x14ac:dyDescent="0.3">
      <c r="A23" s="175" t="s">
        <v>69</v>
      </c>
      <c r="D23"/>
      <c r="E23" s="182"/>
      <c r="F23" s="147">
        <v>1970</v>
      </c>
      <c r="H23" s="149"/>
      <c r="I23" s="140"/>
      <c r="J23" s="140"/>
      <c r="K23" s="140"/>
      <c r="L23" s="140"/>
      <c r="M23" s="140"/>
      <c r="N23" s="265"/>
      <c r="O23" s="265"/>
      <c r="P23" s="265"/>
      <c r="Q23" s="265"/>
      <c r="R23" s="265"/>
      <c r="S23" s="265"/>
      <c r="T23" s="265"/>
      <c r="U23" s="265"/>
      <c r="V23" s="265"/>
      <c r="W23" s="140"/>
      <c r="X23" s="140"/>
      <c r="Y23" s="142"/>
      <c r="Z23" s="142"/>
      <c r="AA23" s="142"/>
      <c r="AB23" s="142"/>
      <c r="AC23" s="142"/>
      <c r="AD23" s="142"/>
      <c r="AE23" s="142"/>
      <c r="AF23" s="142"/>
      <c r="AG23" s="142"/>
      <c r="AH23" s="142"/>
      <c r="AI23" s="142"/>
      <c r="AJ23" s="142"/>
      <c r="AK23" s="142"/>
      <c r="AL23" s="142"/>
      <c r="AM23" s="142"/>
      <c r="AN23" s="142"/>
      <c r="AO23" s="142"/>
      <c r="AP23" s="142"/>
      <c r="AV23" s="144"/>
      <c r="AW23" s="118"/>
      <c r="AY23" s="142"/>
      <c r="AZ23" s="142"/>
      <c r="BA23" s="142"/>
      <c r="BB23" s="153"/>
      <c r="BC23" s="153"/>
      <c r="BD23" s="153"/>
      <c r="BE23" s="118"/>
      <c r="BF23" s="118"/>
      <c r="BG23" s="118"/>
      <c r="BH23" s="118"/>
      <c r="BI23" s="153"/>
      <c r="BJ23" s="153"/>
      <c r="BK23" s="153"/>
      <c r="BL23" s="142"/>
      <c r="BM23" s="142"/>
      <c r="BN23" s="142"/>
      <c r="BO23" s="142"/>
      <c r="BP23" s="153"/>
      <c r="BQ23" s="153"/>
      <c r="BR23" s="118"/>
      <c r="BW23" s="153"/>
    </row>
    <row r="24" spans="1:92" s="164" customFormat="1" ht="13.8" x14ac:dyDescent="0.3">
      <c r="A24" s="163" t="s">
        <v>710</v>
      </c>
      <c r="D24" s="165"/>
      <c r="E24" s="166"/>
      <c r="F24" s="205"/>
      <c r="H24" s="167"/>
      <c r="I24" s="168"/>
      <c r="J24" s="168"/>
      <c r="K24" s="168"/>
      <c r="L24" s="168"/>
      <c r="M24" s="168"/>
      <c r="N24" s="168"/>
      <c r="O24" s="168"/>
      <c r="P24" s="168"/>
      <c r="Q24" s="168"/>
      <c r="R24" s="168"/>
      <c r="S24" s="168"/>
      <c r="T24" s="168"/>
      <c r="U24" s="168"/>
      <c r="V24" s="168"/>
      <c r="W24" s="168"/>
      <c r="X24" s="168"/>
      <c r="Y24" s="169"/>
      <c r="Z24" s="169"/>
      <c r="AA24" s="169"/>
      <c r="AB24" s="169"/>
      <c r="AC24" s="169"/>
      <c r="AD24" s="169"/>
      <c r="AE24" s="169"/>
      <c r="AF24" s="169"/>
      <c r="AG24" s="169"/>
      <c r="AH24" s="169"/>
      <c r="AI24" s="169"/>
      <c r="AJ24" s="169"/>
      <c r="AK24" s="169"/>
      <c r="AL24" s="169"/>
      <c r="AM24" s="169"/>
      <c r="AN24" s="169"/>
      <c r="AO24" s="169"/>
      <c r="AP24" s="169"/>
      <c r="AV24" s="170"/>
      <c r="AW24" s="171"/>
      <c r="AY24" s="169"/>
      <c r="AZ24" s="169"/>
      <c r="BA24" s="169"/>
      <c r="BB24" s="172"/>
      <c r="BC24" s="172"/>
      <c r="BD24" s="172"/>
      <c r="BE24" s="171"/>
      <c r="BF24" s="171"/>
      <c r="BG24" s="171"/>
      <c r="BH24" s="171"/>
      <c r="BI24" s="172"/>
      <c r="BJ24" s="172"/>
      <c r="BK24" s="172"/>
      <c r="BL24" s="169"/>
      <c r="BM24" s="169"/>
      <c r="BN24" s="169"/>
      <c r="BO24" s="169"/>
      <c r="BP24" s="172"/>
      <c r="BQ24" s="172"/>
      <c r="BR24" s="171"/>
      <c r="BW24" s="172"/>
    </row>
    <row r="25" spans="1:92" s="139" customFormat="1" x14ac:dyDescent="0.3">
      <c r="A25" s="44" t="s">
        <v>69</v>
      </c>
      <c r="D25"/>
      <c r="E25" s="182"/>
      <c r="F25" s="16">
        <v>1971</v>
      </c>
      <c r="H25" s="149"/>
      <c r="I25" s="140"/>
      <c r="J25" s="140"/>
      <c r="K25" s="140"/>
      <c r="L25" s="140"/>
      <c r="M25" s="140"/>
      <c r="N25" s="265"/>
      <c r="O25" s="265"/>
      <c r="P25" s="265"/>
      <c r="Q25" s="265"/>
      <c r="R25" s="265"/>
      <c r="S25" s="265"/>
      <c r="T25" s="265"/>
      <c r="U25" s="265"/>
      <c r="V25" s="265"/>
      <c r="W25" s="140"/>
      <c r="X25" s="140"/>
      <c r="Y25" s="142"/>
      <c r="Z25" s="142"/>
      <c r="AA25" s="142"/>
      <c r="AB25" s="142"/>
      <c r="AC25" s="142"/>
      <c r="AD25" s="142"/>
      <c r="AE25" s="142"/>
      <c r="AF25" s="142"/>
      <c r="AG25" s="142"/>
      <c r="AH25" s="142"/>
      <c r="AI25" s="142"/>
      <c r="AJ25" s="142"/>
      <c r="AK25" s="142"/>
      <c r="AL25" s="142"/>
      <c r="AM25" s="142"/>
      <c r="AN25" s="142"/>
      <c r="AO25" s="142"/>
      <c r="AP25" s="142"/>
      <c r="AV25" s="144"/>
      <c r="AW25" s="118"/>
      <c r="AY25" s="142"/>
      <c r="AZ25" s="142"/>
      <c r="BA25" s="142"/>
      <c r="BB25" s="153"/>
      <c r="BC25" s="153"/>
      <c r="BD25" s="153"/>
      <c r="BE25" s="118"/>
      <c r="BF25" s="118"/>
      <c r="BG25" s="118"/>
      <c r="BH25" s="118"/>
      <c r="BI25" s="153"/>
      <c r="BJ25" s="153"/>
      <c r="BK25" s="153"/>
      <c r="BL25" s="142"/>
      <c r="BM25" s="142"/>
      <c r="BN25" s="142"/>
      <c r="BO25" s="142"/>
      <c r="BP25" s="153"/>
      <c r="BQ25" s="153"/>
      <c r="BR25" s="118"/>
      <c r="BW25" s="153"/>
    </row>
    <row r="26" spans="1:92" s="139" customFormat="1" x14ac:dyDescent="0.3">
      <c r="A26" s="44" t="s">
        <v>69</v>
      </c>
      <c r="D26"/>
      <c r="E26" s="182"/>
      <c r="F26" s="16">
        <v>1972</v>
      </c>
      <c r="H26" s="149"/>
      <c r="I26" s="140"/>
      <c r="J26" s="140"/>
      <c r="K26" s="140"/>
      <c r="L26" s="140"/>
      <c r="M26" s="140"/>
      <c r="N26" s="265"/>
      <c r="O26" s="265"/>
      <c r="P26" s="265"/>
      <c r="Q26" s="265"/>
      <c r="R26" s="265"/>
      <c r="S26" s="265"/>
      <c r="T26" s="265"/>
      <c r="U26" s="265"/>
      <c r="V26" s="265"/>
      <c r="W26" s="140"/>
      <c r="X26" s="140"/>
      <c r="Y26" s="142"/>
      <c r="Z26" s="142"/>
      <c r="AA26" s="142"/>
      <c r="AB26" s="142"/>
      <c r="AC26" s="142"/>
      <c r="AD26" s="142"/>
      <c r="AE26" s="142"/>
      <c r="AF26" s="142"/>
      <c r="AG26" s="142"/>
      <c r="AH26" s="142"/>
      <c r="AI26" s="142"/>
      <c r="AJ26" s="142"/>
      <c r="AK26" s="142"/>
      <c r="AL26" s="142"/>
      <c r="AM26" s="142"/>
      <c r="AN26" s="142"/>
      <c r="AO26" s="142"/>
      <c r="AP26" s="142"/>
      <c r="AV26" s="144"/>
      <c r="AW26" s="118"/>
      <c r="AY26" s="142"/>
      <c r="AZ26" s="142"/>
      <c r="BA26" s="142"/>
      <c r="BB26" s="153"/>
      <c r="BC26" s="153"/>
      <c r="BD26" s="153"/>
      <c r="BE26" s="118"/>
      <c r="BF26" s="118"/>
      <c r="BG26" s="118"/>
      <c r="BH26" s="118"/>
      <c r="BI26" s="153"/>
      <c r="BJ26" s="153"/>
      <c r="BK26" s="153"/>
      <c r="BL26" s="142"/>
      <c r="BM26" s="142"/>
      <c r="BN26" s="142"/>
      <c r="BO26" s="142"/>
      <c r="BP26" s="153"/>
      <c r="BQ26" s="153"/>
      <c r="BR26" s="118"/>
      <c r="BW26" s="153"/>
    </row>
    <row r="27" spans="1:92" s="139" customFormat="1" x14ac:dyDescent="0.3">
      <c r="A27" s="44" t="s">
        <v>69</v>
      </c>
      <c r="D27"/>
      <c r="E27" s="182"/>
      <c r="F27" s="16">
        <v>1973</v>
      </c>
      <c r="H27" s="149"/>
      <c r="I27" s="140"/>
      <c r="J27" s="140"/>
      <c r="K27" s="140"/>
      <c r="L27" s="140"/>
      <c r="M27" s="140"/>
      <c r="N27" s="265"/>
      <c r="O27" s="265"/>
      <c r="P27" s="265"/>
      <c r="Q27" s="265"/>
      <c r="R27" s="265"/>
      <c r="S27" s="265"/>
      <c r="T27" s="265"/>
      <c r="U27" s="265"/>
      <c r="V27" s="265"/>
      <c r="W27" s="140"/>
      <c r="X27" s="140"/>
      <c r="Y27" s="142"/>
      <c r="Z27" s="142"/>
      <c r="AA27" s="142"/>
      <c r="AB27" s="142"/>
      <c r="AC27" s="142"/>
      <c r="AD27" s="142"/>
      <c r="AE27" s="142"/>
      <c r="AF27" s="142"/>
      <c r="AG27" s="142"/>
      <c r="AH27" s="142"/>
      <c r="AI27" s="142"/>
      <c r="AJ27" s="142"/>
      <c r="AK27" s="142"/>
      <c r="AL27" s="142"/>
      <c r="AM27" s="142"/>
      <c r="AN27" s="142"/>
      <c r="AO27" s="142"/>
      <c r="AP27" s="142"/>
      <c r="AV27" s="144"/>
      <c r="AW27" s="118"/>
      <c r="AY27" s="142"/>
      <c r="AZ27" s="142"/>
      <c r="BA27" s="142"/>
      <c r="BB27" s="153"/>
      <c r="BC27" s="153"/>
      <c r="BD27" s="153"/>
      <c r="BE27" s="118"/>
      <c r="BF27" s="118"/>
      <c r="BG27" s="118"/>
      <c r="BH27" s="118"/>
      <c r="BI27" s="153"/>
      <c r="BJ27" s="153"/>
      <c r="BK27" s="153"/>
      <c r="BL27" s="142"/>
      <c r="BM27" s="142"/>
      <c r="BN27" s="142"/>
      <c r="BO27" s="142"/>
      <c r="BP27" s="153"/>
      <c r="BQ27" s="153"/>
      <c r="BR27" s="118"/>
      <c r="BW27" s="153"/>
    </row>
    <row r="28" spans="1:92" s="139" customFormat="1" x14ac:dyDescent="0.3">
      <c r="A28" s="44" t="s">
        <v>69</v>
      </c>
      <c r="D28"/>
      <c r="E28" s="182"/>
      <c r="F28" s="16">
        <v>1974</v>
      </c>
      <c r="H28" s="149"/>
      <c r="I28" s="140"/>
      <c r="J28" s="140"/>
      <c r="K28" s="140"/>
      <c r="L28" s="140"/>
      <c r="M28" s="140"/>
      <c r="N28" s="265"/>
      <c r="O28" s="265"/>
      <c r="P28" s="265"/>
      <c r="Q28" s="265"/>
      <c r="R28" s="265"/>
      <c r="S28" s="265"/>
      <c r="T28" s="265"/>
      <c r="U28" s="265"/>
      <c r="V28" s="265"/>
      <c r="W28" s="140"/>
      <c r="X28" s="140"/>
      <c r="Y28" s="142"/>
      <c r="Z28" s="142"/>
      <c r="AA28" s="142"/>
      <c r="AB28" s="142"/>
      <c r="AC28" s="142"/>
      <c r="AD28" s="142"/>
      <c r="AE28" s="142"/>
      <c r="AF28" s="142"/>
      <c r="AG28" s="142"/>
      <c r="AH28" s="142"/>
      <c r="AI28" s="142"/>
      <c r="AJ28" s="142"/>
      <c r="AK28" s="142"/>
      <c r="AL28" s="142"/>
      <c r="AM28" s="142"/>
      <c r="AN28" s="142"/>
      <c r="AO28" s="142"/>
      <c r="AP28" s="142"/>
      <c r="AV28" s="144"/>
      <c r="AW28" s="118"/>
      <c r="AY28" s="142"/>
      <c r="AZ28" s="142"/>
      <c r="BA28" s="142"/>
      <c r="BB28" s="153"/>
      <c r="BC28" s="153"/>
      <c r="BD28" s="153"/>
      <c r="BE28" s="118"/>
      <c r="BF28" s="118"/>
      <c r="BG28" s="118"/>
      <c r="BH28" s="118"/>
      <c r="BI28" s="153"/>
      <c r="BJ28" s="153"/>
      <c r="BK28" s="153"/>
      <c r="BL28" s="142"/>
      <c r="BM28" s="142"/>
      <c r="BN28" s="142"/>
      <c r="BO28" s="142"/>
      <c r="BP28" s="153"/>
      <c r="BQ28" s="153"/>
      <c r="BR28" s="118"/>
      <c r="BW28" s="153"/>
    </row>
    <row r="29" spans="1:92" s="164" customFormat="1" ht="13.8" x14ac:dyDescent="0.3">
      <c r="A29" s="163" t="s">
        <v>757</v>
      </c>
      <c r="D29" s="165"/>
      <c r="E29" s="165"/>
      <c r="F29" s="166"/>
      <c r="I29" s="167"/>
      <c r="J29" s="167"/>
      <c r="K29" s="167"/>
      <c r="L29" s="167"/>
      <c r="M29" s="167"/>
      <c r="N29" s="167"/>
      <c r="O29" s="168"/>
      <c r="P29" s="168"/>
      <c r="Q29" s="168"/>
      <c r="R29" s="169"/>
      <c r="S29" s="169"/>
      <c r="T29" s="169"/>
      <c r="U29" s="169"/>
      <c r="V29" s="169"/>
      <c r="W29" s="169"/>
      <c r="X29" s="169"/>
      <c r="Y29" s="169"/>
      <c r="Z29" s="169"/>
      <c r="AA29" s="169"/>
      <c r="AB29" s="169"/>
      <c r="AC29" s="169"/>
      <c r="AD29" s="169"/>
      <c r="AE29" s="169"/>
      <c r="AF29" s="169"/>
      <c r="AG29" s="169"/>
      <c r="AH29" s="169"/>
      <c r="AI29" s="169"/>
      <c r="AJ29" s="169"/>
      <c r="AK29" s="169"/>
      <c r="AL29" s="169"/>
      <c r="AO29" s="170"/>
      <c r="AP29" s="171"/>
      <c r="AR29" s="169"/>
      <c r="AS29" s="169"/>
      <c r="AT29" s="169"/>
      <c r="AU29" s="172"/>
      <c r="AV29" s="172"/>
      <c r="AW29" s="172"/>
      <c r="AX29" s="172"/>
      <c r="AY29" s="172"/>
      <c r="AZ29" s="172"/>
      <c r="BA29" s="171"/>
      <c r="BB29" s="171"/>
      <c r="BC29" s="171"/>
      <c r="BD29" s="171"/>
      <c r="BE29" s="172"/>
      <c r="BF29" s="172"/>
      <c r="BG29" s="172"/>
      <c r="BH29" s="169"/>
      <c r="BI29" s="169"/>
      <c r="BJ29" s="172"/>
      <c r="BK29" s="172"/>
      <c r="BL29" s="172"/>
      <c r="BM29" s="171"/>
    </row>
    <row r="30" spans="1:92" s="139" customFormat="1" x14ac:dyDescent="0.3">
      <c r="A30" s="44" t="s">
        <v>69</v>
      </c>
      <c r="D30" t="s">
        <v>645</v>
      </c>
      <c r="E30" s="182"/>
      <c r="F30" s="16">
        <v>1975</v>
      </c>
      <c r="H30" s="149"/>
      <c r="I30" s="140"/>
      <c r="J30" s="140"/>
      <c r="K30" s="140"/>
      <c r="L30" s="140"/>
      <c r="M30" s="140"/>
      <c r="N30" s="265"/>
      <c r="O30" s="265"/>
      <c r="P30" s="265"/>
      <c r="Q30" s="265"/>
      <c r="R30" s="265"/>
      <c r="S30" s="265"/>
      <c r="T30" s="265"/>
      <c r="U30" s="265"/>
      <c r="V30" s="265"/>
      <c r="W30" s="140"/>
      <c r="X30" s="140"/>
      <c r="Y30" s="142"/>
      <c r="Z30" s="142"/>
      <c r="AA30" s="142"/>
      <c r="AB30" s="142"/>
      <c r="AC30" s="142"/>
      <c r="AD30" s="142"/>
      <c r="AE30" s="142"/>
      <c r="AF30" s="142"/>
      <c r="AG30" s="142"/>
      <c r="AH30" s="142"/>
      <c r="AI30" s="142"/>
      <c r="AJ30" s="142"/>
      <c r="AK30" s="142"/>
      <c r="AL30" s="142"/>
      <c r="AM30" s="142"/>
      <c r="AN30" s="142"/>
      <c r="AO30" s="142"/>
      <c r="AP30" s="142"/>
      <c r="AV30" s="144"/>
      <c r="AW30" s="118"/>
      <c r="AY30" s="142"/>
      <c r="AZ30" s="142"/>
      <c r="BA30" s="142"/>
      <c r="BB30" s="153"/>
      <c r="BC30" s="153"/>
      <c r="BD30" s="153"/>
      <c r="BE30" s="118"/>
      <c r="BF30" s="118"/>
      <c r="BG30" s="118"/>
      <c r="BH30" s="118"/>
      <c r="BI30" s="153"/>
      <c r="BJ30" s="153"/>
      <c r="BK30" s="153"/>
      <c r="BL30" s="142"/>
      <c r="BM30" s="142"/>
      <c r="BN30" s="142"/>
      <c r="BO30" s="142"/>
      <c r="BP30" s="153"/>
      <c r="BQ30" s="153"/>
      <c r="BR30" s="118"/>
      <c r="BW30" s="153"/>
    </row>
    <row r="31" spans="1:92" s="14" customFormat="1" x14ac:dyDescent="0.3">
      <c r="A31" s="44" t="s">
        <v>69</v>
      </c>
      <c r="B31" s="193"/>
      <c r="C31" s="193"/>
      <c r="D31" t="s">
        <v>645</v>
      </c>
      <c r="E31" s="15"/>
      <c r="F31" s="16">
        <v>1976</v>
      </c>
      <c r="I31" s="234"/>
      <c r="J31" s="234"/>
      <c r="K31" s="234"/>
      <c r="L31" s="234"/>
      <c r="M31" s="234"/>
      <c r="N31" s="258"/>
      <c r="O31" s="258"/>
      <c r="P31" s="258"/>
      <c r="Q31" s="258"/>
      <c r="R31" s="258"/>
      <c r="S31" s="258"/>
      <c r="T31" s="258"/>
      <c r="U31" s="258"/>
      <c r="V31" s="258"/>
      <c r="W31" s="20"/>
      <c r="X31" s="20"/>
      <c r="Y31" s="67"/>
      <c r="Z31" s="67"/>
      <c r="AA31" s="67"/>
      <c r="AB31" s="67"/>
      <c r="AC31" s="21"/>
      <c r="AD31" s="21"/>
      <c r="AE31" s="67"/>
      <c r="AF31" s="67"/>
      <c r="AG31" s="67"/>
      <c r="AH31" s="67"/>
      <c r="AI31" s="116"/>
      <c r="AJ31" s="68"/>
      <c r="AK31" s="21"/>
      <c r="AL31" s="68"/>
      <c r="AM31" s="67"/>
      <c r="AN31" s="21"/>
      <c r="AO31" s="21"/>
      <c r="AP31" s="68"/>
      <c r="AQ31" s="67"/>
      <c r="AR31" s="67"/>
      <c r="AS31" s="67"/>
      <c r="AT31" s="67"/>
      <c r="AU31" s="67"/>
      <c r="AV31" s="116"/>
      <c r="AW31" s="70"/>
      <c r="AX31" s="24"/>
      <c r="AY31" s="22"/>
      <c r="AZ31" s="69"/>
      <c r="BA31" s="224"/>
      <c r="BB31" s="21"/>
      <c r="BC31" s="224"/>
      <c r="BD31" s="21"/>
      <c r="BE31" s="68"/>
      <c r="BF31" s="67"/>
      <c r="BG31" s="67"/>
      <c r="BH31" s="67"/>
      <c r="BI31" s="120"/>
      <c r="BJ31" s="21"/>
      <c r="BK31" s="68"/>
      <c r="BL31" s="67"/>
      <c r="BM31" s="67"/>
      <c r="BN31" s="67"/>
      <c r="BO31" s="224"/>
      <c r="BP31" s="21"/>
      <c r="BQ31" s="224"/>
      <c r="BR31" s="21"/>
      <c r="BS31" s="68"/>
      <c r="BT31" s="67"/>
      <c r="BU31" s="67"/>
      <c r="BV31" s="67"/>
      <c r="BW31" s="278"/>
      <c r="BX31" s="120"/>
      <c r="BY31" s="68"/>
      <c r="BZ31" s="67"/>
      <c r="CA31" s="67"/>
      <c r="CB31" s="67"/>
      <c r="CC31" s="215"/>
      <c r="CD31" s="21"/>
      <c r="CE31" s="215"/>
      <c r="CF31" s="21"/>
      <c r="CG31" s="68"/>
      <c r="CH31" s="67"/>
      <c r="CI31" s="215"/>
      <c r="CJ31" s="21"/>
      <c r="CK31" s="215"/>
      <c r="CL31" s="21"/>
      <c r="CM31" s="68"/>
      <c r="CN31" s="67"/>
    </row>
    <row r="32" spans="1:92" s="14" customFormat="1" x14ac:dyDescent="0.3">
      <c r="A32" s="3" t="s">
        <v>119</v>
      </c>
      <c r="B32" t="s">
        <v>111</v>
      </c>
      <c r="C32" t="s">
        <v>120</v>
      </c>
      <c r="D32" t="s">
        <v>630</v>
      </c>
      <c r="E32" t="s">
        <v>634</v>
      </c>
      <c r="F32" s="16">
        <v>1977</v>
      </c>
      <c r="G32" s="1">
        <v>28222</v>
      </c>
      <c r="H32" s="1">
        <v>28265</v>
      </c>
      <c r="I32" s="5">
        <f t="shared" ref="I32:I33" si="0">H32-G32+1</f>
        <v>44</v>
      </c>
      <c r="J32" s="234"/>
      <c r="K32" s="234"/>
      <c r="L32" s="234"/>
      <c r="M32" s="234"/>
      <c r="N32" s="240" t="s">
        <v>69</v>
      </c>
      <c r="O32" s="238">
        <v>245</v>
      </c>
      <c r="P32" s="240" t="s">
        <v>69</v>
      </c>
      <c r="Q32" s="240" t="s">
        <v>69</v>
      </c>
      <c r="R32" s="240" t="s">
        <v>69</v>
      </c>
      <c r="S32" s="240" t="s">
        <v>69</v>
      </c>
      <c r="T32" s="240" t="s">
        <v>69</v>
      </c>
      <c r="U32" s="240" t="s">
        <v>69</v>
      </c>
      <c r="V32" s="240" t="s">
        <v>69</v>
      </c>
      <c r="W32" s="18" t="s">
        <v>69</v>
      </c>
      <c r="X32" s="18" t="s">
        <v>69</v>
      </c>
      <c r="Y32" s="18" t="s">
        <v>69</v>
      </c>
      <c r="Z32" s="18" t="s">
        <v>69</v>
      </c>
      <c r="AA32" s="67"/>
      <c r="AB32" s="67"/>
      <c r="AC32" s="18" t="s">
        <v>69</v>
      </c>
      <c r="AD32" s="18" t="s">
        <v>69</v>
      </c>
      <c r="AE32" s="18" t="s">
        <v>69</v>
      </c>
      <c r="AF32" s="18" t="s">
        <v>69</v>
      </c>
      <c r="AG32" s="67"/>
      <c r="AH32" s="67"/>
      <c r="AI32" s="18">
        <f>AJ32</f>
        <v>5742.25</v>
      </c>
      <c r="AJ32" s="18">
        <v>5742.25</v>
      </c>
      <c r="AK32" s="28" t="s">
        <v>69</v>
      </c>
      <c r="AL32" s="28" t="s">
        <v>69</v>
      </c>
      <c r="AM32" s="28" t="s">
        <v>69</v>
      </c>
      <c r="AN32" s="28" t="s">
        <v>69</v>
      </c>
      <c r="AO32" s="28" t="s">
        <v>69</v>
      </c>
      <c r="AP32" s="28" t="s">
        <v>69</v>
      </c>
      <c r="AQ32" s="28" t="s">
        <v>69</v>
      </c>
      <c r="AR32" s="28" t="s">
        <v>69</v>
      </c>
      <c r="AS32" s="28" t="s">
        <v>69</v>
      </c>
      <c r="AT32" s="28" t="s">
        <v>69</v>
      </c>
      <c r="AU32" s="28" t="s">
        <v>69</v>
      </c>
      <c r="AV32" s="9">
        <f>AW32</f>
        <v>1157</v>
      </c>
      <c r="AW32" s="28">
        <v>1157</v>
      </c>
      <c r="AX32" s="24"/>
      <c r="AY32" s="22"/>
      <c r="AZ32" s="69"/>
      <c r="BA32" s="28" t="s">
        <v>69</v>
      </c>
      <c r="BB32" s="28" t="s">
        <v>69</v>
      </c>
      <c r="BC32" s="28" t="s">
        <v>69</v>
      </c>
      <c r="BD32" s="28" t="s">
        <v>69</v>
      </c>
      <c r="BE32" s="28" t="s">
        <v>69</v>
      </c>
      <c r="BF32" s="28" t="s">
        <v>69</v>
      </c>
      <c r="BG32" s="28" t="s">
        <v>69</v>
      </c>
      <c r="BH32" s="28" t="s">
        <v>69</v>
      </c>
      <c r="BI32" s="28" t="s">
        <v>69</v>
      </c>
      <c r="BJ32" s="28" t="s">
        <v>69</v>
      </c>
      <c r="BK32" s="28" t="s">
        <v>69</v>
      </c>
      <c r="BL32" s="28" t="s">
        <v>69</v>
      </c>
      <c r="BM32" s="28" t="s">
        <v>69</v>
      </c>
      <c r="BN32" s="27" t="s">
        <v>69</v>
      </c>
      <c r="BO32" s="28" t="s">
        <v>69</v>
      </c>
      <c r="BP32" s="9" t="s">
        <v>69</v>
      </c>
      <c r="BQ32" s="9"/>
      <c r="BR32" s="9" t="s">
        <v>69</v>
      </c>
      <c r="BS32" s="9" t="s">
        <v>69</v>
      </c>
      <c r="BT32" s="9" t="s">
        <v>69</v>
      </c>
      <c r="BU32" s="67"/>
      <c r="BV32" s="67"/>
      <c r="BW32" s="9" t="s">
        <v>69</v>
      </c>
      <c r="BX32" s="9" t="s">
        <v>69</v>
      </c>
      <c r="BY32" s="14" t="s">
        <v>69</v>
      </c>
      <c r="BZ32" s="14" t="s">
        <v>69</v>
      </c>
      <c r="CA32" s="67"/>
      <c r="CB32" s="67"/>
      <c r="CC32" s="14" t="s">
        <v>69</v>
      </c>
      <c r="CD32" s="14" t="s">
        <v>69</v>
      </c>
      <c r="CF32" s="14" t="s">
        <v>69</v>
      </c>
      <c r="CG32" s="14" t="s">
        <v>69</v>
      </c>
      <c r="CH32" s="14" t="s">
        <v>69</v>
      </c>
      <c r="CI32" s="14" t="s">
        <v>69</v>
      </c>
      <c r="CJ32" s="14" t="s">
        <v>69</v>
      </c>
      <c r="CL32" s="14" t="s">
        <v>69</v>
      </c>
      <c r="CM32" s="14" t="s">
        <v>69</v>
      </c>
      <c r="CN32" s="14" t="s">
        <v>69</v>
      </c>
    </row>
    <row r="33" spans="1:92" s="14" customFormat="1" x14ac:dyDescent="0.3">
      <c r="A33" s="3" t="s">
        <v>109</v>
      </c>
      <c r="B33" t="s">
        <v>111</v>
      </c>
      <c r="C33" t="s">
        <v>118</v>
      </c>
      <c r="D33" t="s">
        <v>519</v>
      </c>
      <c r="E33" t="s">
        <v>631</v>
      </c>
      <c r="F33" s="16">
        <v>1978</v>
      </c>
      <c r="G33" s="1">
        <v>28595</v>
      </c>
      <c r="H33" s="1">
        <v>28656</v>
      </c>
      <c r="I33" s="5">
        <f t="shared" si="0"/>
        <v>62</v>
      </c>
      <c r="J33" s="5"/>
      <c r="K33" s="5"/>
      <c r="L33" s="5"/>
      <c r="M33" s="5"/>
      <c r="N33" s="240" t="s">
        <v>69</v>
      </c>
      <c r="O33" s="240" t="s">
        <v>69</v>
      </c>
      <c r="P33" s="240" t="s">
        <v>69</v>
      </c>
      <c r="Q33" s="240" t="s">
        <v>69</v>
      </c>
      <c r="R33" s="240" t="s">
        <v>69</v>
      </c>
      <c r="S33" s="240" t="s">
        <v>69</v>
      </c>
      <c r="T33" s="240" t="s">
        <v>69</v>
      </c>
      <c r="U33" s="240" t="s">
        <v>69</v>
      </c>
      <c r="V33" s="240" t="s">
        <v>69</v>
      </c>
      <c r="W33" s="18" t="s">
        <v>69</v>
      </c>
      <c r="X33" s="18" t="s">
        <v>69</v>
      </c>
      <c r="Y33" s="18" t="s">
        <v>69</v>
      </c>
      <c r="Z33" s="18" t="s">
        <v>69</v>
      </c>
      <c r="AA33" s="20"/>
      <c r="AB33" s="20"/>
      <c r="AC33" s="18" t="s">
        <v>69</v>
      </c>
      <c r="AD33" s="18" t="s">
        <v>69</v>
      </c>
      <c r="AE33" s="18" t="s">
        <v>69</v>
      </c>
      <c r="AF33" s="18" t="s">
        <v>69</v>
      </c>
      <c r="AG33" s="18"/>
      <c r="AH33" s="18"/>
      <c r="AI33" s="18">
        <f>AJ33</f>
        <v>4199.5</v>
      </c>
      <c r="AJ33" s="18">
        <v>4199.5</v>
      </c>
      <c r="AK33" s="28" t="s">
        <v>69</v>
      </c>
      <c r="AL33" s="28" t="s">
        <v>69</v>
      </c>
      <c r="AM33" s="28" t="s">
        <v>69</v>
      </c>
      <c r="AN33" s="28" t="s">
        <v>69</v>
      </c>
      <c r="AO33" s="28" t="s">
        <v>69</v>
      </c>
      <c r="AP33" s="28" t="s">
        <v>69</v>
      </c>
      <c r="AQ33" s="28" t="s">
        <v>69</v>
      </c>
      <c r="AR33" s="28" t="s">
        <v>69</v>
      </c>
      <c r="AS33" s="28" t="s">
        <v>69</v>
      </c>
      <c r="AT33" s="28" t="s">
        <v>69</v>
      </c>
      <c r="AU33" s="28" t="s">
        <v>69</v>
      </c>
      <c r="AV33" s="9">
        <f>AW33</f>
        <v>796</v>
      </c>
      <c r="AW33" s="28">
        <v>796</v>
      </c>
      <c r="AX33" s="10"/>
      <c r="AY33" s="8"/>
      <c r="BA33" s="28" t="s">
        <v>69</v>
      </c>
      <c r="BB33" s="21" t="s">
        <v>69</v>
      </c>
      <c r="BC33" s="28" t="s">
        <v>69</v>
      </c>
      <c r="BD33" s="28" t="s">
        <v>69</v>
      </c>
      <c r="BE33" s="28" t="s">
        <v>69</v>
      </c>
      <c r="BF33" s="28" t="s">
        <v>69</v>
      </c>
      <c r="BG33" s="28" t="s">
        <v>69</v>
      </c>
      <c r="BH33" s="28" t="s">
        <v>69</v>
      </c>
      <c r="BI33" s="28" t="s">
        <v>69</v>
      </c>
      <c r="BJ33" s="28" t="s">
        <v>69</v>
      </c>
      <c r="BK33" s="28" t="s">
        <v>69</v>
      </c>
      <c r="BL33" s="28" t="s">
        <v>69</v>
      </c>
      <c r="BM33" s="28" t="s">
        <v>69</v>
      </c>
      <c r="BN33" s="27" t="s">
        <v>69</v>
      </c>
      <c r="BO33" s="28" t="s">
        <v>69</v>
      </c>
      <c r="BP33" s="9" t="s">
        <v>69</v>
      </c>
      <c r="BQ33" s="9"/>
      <c r="BR33" s="9" t="s">
        <v>69</v>
      </c>
      <c r="BS33" s="9" t="s">
        <v>69</v>
      </c>
      <c r="BT33" s="9" t="s">
        <v>69</v>
      </c>
      <c r="BU33" s="9"/>
      <c r="BV33" s="9"/>
      <c r="BW33" s="9" t="s">
        <v>69</v>
      </c>
      <c r="BX33" s="9" t="s">
        <v>69</v>
      </c>
      <c r="BY33" s="14" t="s">
        <v>69</v>
      </c>
      <c r="BZ33" s="14" t="s">
        <v>69</v>
      </c>
      <c r="CC33" s="14" t="s">
        <v>69</v>
      </c>
      <c r="CD33" s="14" t="s">
        <v>69</v>
      </c>
      <c r="CF33" s="14" t="s">
        <v>69</v>
      </c>
      <c r="CG33" s="14" t="s">
        <v>69</v>
      </c>
      <c r="CH33" s="14" t="s">
        <v>69</v>
      </c>
      <c r="CI33" s="14" t="s">
        <v>69</v>
      </c>
      <c r="CJ33" s="14" t="s">
        <v>69</v>
      </c>
      <c r="CL33" s="14" t="s">
        <v>69</v>
      </c>
      <c r="CM33" s="14" t="s">
        <v>69</v>
      </c>
      <c r="CN33" s="14" t="s">
        <v>69</v>
      </c>
    </row>
    <row r="34" spans="1:92" s="14" customFormat="1" x14ac:dyDescent="0.3">
      <c r="A34" s="44" t="s">
        <v>69</v>
      </c>
      <c r="B34"/>
      <c r="C34"/>
      <c r="D34" t="s">
        <v>526</v>
      </c>
      <c r="E34"/>
      <c r="F34" s="82">
        <v>1979</v>
      </c>
      <c r="G34" s="1"/>
      <c r="H34" s="1"/>
      <c r="I34" s="5"/>
      <c r="J34" s="5"/>
      <c r="K34" s="5"/>
      <c r="L34" s="5"/>
      <c r="M34" s="5"/>
      <c r="N34" s="223"/>
      <c r="O34" s="223"/>
      <c r="P34" s="223"/>
      <c r="Q34" s="223"/>
      <c r="R34" s="223"/>
      <c r="S34" s="223"/>
      <c r="T34" s="223"/>
      <c r="U34" s="223"/>
      <c r="V34" s="223"/>
      <c r="W34" s="20"/>
      <c r="X34" s="20"/>
      <c r="Y34" s="20"/>
      <c r="Z34" s="20"/>
      <c r="AA34" s="20"/>
      <c r="AB34" s="20"/>
      <c r="AC34" s="18"/>
      <c r="AD34" s="18"/>
      <c r="AE34" s="18"/>
      <c r="AF34" s="18"/>
      <c r="AG34" s="18"/>
      <c r="AH34" s="18"/>
      <c r="AI34" s="85"/>
      <c r="AK34" s="28"/>
      <c r="AL34" s="28"/>
      <c r="AM34" s="28"/>
      <c r="AN34" s="28"/>
      <c r="AO34" s="28"/>
      <c r="AP34" s="28"/>
      <c r="AQ34" s="28"/>
      <c r="AR34" s="28"/>
      <c r="AS34" s="28"/>
      <c r="AT34" s="28"/>
      <c r="AU34" s="28"/>
      <c r="AV34" s="8"/>
      <c r="AW34" s="28"/>
      <c r="AX34" s="10"/>
      <c r="AY34" s="8"/>
      <c r="BA34" s="28"/>
      <c r="BB34" s="21"/>
      <c r="BC34" s="96"/>
      <c r="BD34" s="27"/>
      <c r="BE34" s="27"/>
      <c r="BF34" s="27"/>
      <c r="BG34" s="27"/>
      <c r="BH34" s="27"/>
      <c r="BI34" s="27"/>
      <c r="BJ34" s="27"/>
      <c r="BK34" s="27"/>
      <c r="BL34" s="27"/>
      <c r="BM34" s="27"/>
      <c r="BN34" s="27"/>
      <c r="BO34" s="9"/>
      <c r="BP34" s="9"/>
      <c r="BQ34" s="9"/>
      <c r="BR34" s="9"/>
      <c r="BS34" s="9"/>
      <c r="BT34" s="9"/>
      <c r="BU34" s="9"/>
      <c r="BV34" s="9"/>
      <c r="BW34" s="9"/>
      <c r="BX34" s="9"/>
    </row>
    <row r="35" spans="1:92" s="14" customFormat="1" x14ac:dyDescent="0.3">
      <c r="A35" s="44" t="s">
        <v>69</v>
      </c>
      <c r="B35"/>
      <c r="C35"/>
      <c r="D35" t="s">
        <v>526</v>
      </c>
      <c r="E35"/>
      <c r="F35" s="16">
        <v>1980</v>
      </c>
      <c r="G35" s="1"/>
      <c r="H35" s="1"/>
      <c r="I35" s="5"/>
      <c r="J35" s="5"/>
      <c r="K35" s="5"/>
      <c r="L35" s="5"/>
      <c r="M35" s="5"/>
      <c r="N35" s="223"/>
      <c r="O35" s="223"/>
      <c r="P35" s="223"/>
      <c r="Q35" s="223"/>
      <c r="R35" s="223"/>
      <c r="S35" s="223"/>
      <c r="T35" s="223"/>
      <c r="U35" s="223"/>
      <c r="V35" s="223"/>
      <c r="W35" s="20"/>
      <c r="X35" s="20"/>
      <c r="Y35" s="20"/>
      <c r="Z35" s="20"/>
      <c r="AA35" s="20"/>
      <c r="AB35" s="20"/>
      <c r="AC35" s="18"/>
      <c r="AD35" s="18"/>
      <c r="AE35" s="18"/>
      <c r="AF35" s="18"/>
      <c r="AG35" s="18"/>
      <c r="AH35" s="18"/>
      <c r="AI35" s="85"/>
      <c r="AK35" s="28"/>
      <c r="AL35" s="28"/>
      <c r="AM35" s="28"/>
      <c r="AN35" s="28"/>
      <c r="AO35" s="28"/>
      <c r="AP35" s="28"/>
      <c r="AQ35" s="28"/>
      <c r="AR35" s="28"/>
      <c r="AS35" s="28"/>
      <c r="AT35" s="28"/>
      <c r="AU35" s="28"/>
      <c r="AV35" s="8"/>
      <c r="AW35" s="28"/>
      <c r="AX35" s="10"/>
      <c r="AY35" s="8"/>
      <c r="BA35" s="28"/>
      <c r="BB35" s="21"/>
      <c r="BC35" s="28"/>
      <c r="BD35" s="27"/>
      <c r="BE35" s="27"/>
      <c r="BF35" s="27"/>
      <c r="BG35" s="27"/>
      <c r="BH35" s="27"/>
      <c r="BI35" s="27"/>
      <c r="BJ35" s="27"/>
      <c r="BK35" s="27"/>
      <c r="BL35" s="27"/>
      <c r="BM35" s="27"/>
      <c r="BN35" s="27"/>
      <c r="BO35" s="9"/>
      <c r="BP35" s="9"/>
      <c r="BQ35" s="9"/>
      <c r="BR35" s="9"/>
      <c r="BS35" s="9"/>
      <c r="BT35" s="9"/>
      <c r="BU35" s="9"/>
      <c r="BV35" s="9"/>
      <c r="BW35" s="9"/>
      <c r="BX35" s="9"/>
    </row>
    <row r="36" spans="1:92" s="14" customFormat="1" x14ac:dyDescent="0.3">
      <c r="A36" s="44" t="s">
        <v>69</v>
      </c>
      <c r="B36"/>
      <c r="C36"/>
      <c r="D36" t="s">
        <v>526</v>
      </c>
      <c r="E36"/>
      <c r="F36" s="16">
        <v>1981</v>
      </c>
      <c r="G36" s="1"/>
      <c r="H36" s="1"/>
      <c r="I36" s="5"/>
      <c r="J36" s="5"/>
      <c r="K36" s="5"/>
      <c r="L36" s="5"/>
      <c r="M36" s="5"/>
      <c r="N36" s="223"/>
      <c r="O36" s="223"/>
      <c r="P36" s="223"/>
      <c r="Q36" s="223"/>
      <c r="R36" s="223"/>
      <c r="S36" s="223"/>
      <c r="T36" s="223"/>
      <c r="U36" s="223"/>
      <c r="V36" s="223"/>
      <c r="W36" s="20"/>
      <c r="X36" s="20"/>
      <c r="Y36" s="20"/>
      <c r="Z36" s="20"/>
      <c r="AA36" s="20"/>
      <c r="AB36" s="20"/>
      <c r="AC36" s="18"/>
      <c r="AD36" s="18"/>
      <c r="AE36" s="18"/>
      <c r="AF36" s="18"/>
      <c r="AG36" s="18"/>
      <c r="AH36" s="18"/>
      <c r="AI36" s="85"/>
      <c r="AK36" s="28"/>
      <c r="AL36" s="28"/>
      <c r="AM36" s="28"/>
      <c r="AN36" s="28"/>
      <c r="AO36" s="28"/>
      <c r="AP36" s="28"/>
      <c r="AQ36" s="28"/>
      <c r="AR36" s="28"/>
      <c r="AS36" s="28"/>
      <c r="AT36" s="28"/>
      <c r="AU36" s="28"/>
      <c r="AV36" s="8"/>
      <c r="AW36" s="28"/>
      <c r="AX36" s="10"/>
      <c r="AY36" s="8"/>
      <c r="BA36" s="28"/>
      <c r="BB36" s="21"/>
      <c r="BC36" s="28"/>
      <c r="BD36" s="27"/>
      <c r="BE36" s="27"/>
      <c r="BF36" s="27"/>
      <c r="BG36" s="27"/>
      <c r="BH36" s="27"/>
      <c r="BI36" s="27"/>
      <c r="BJ36" s="27"/>
      <c r="BK36" s="27"/>
      <c r="BL36" s="27"/>
      <c r="BM36" s="27"/>
      <c r="BN36" s="27"/>
      <c r="BO36" s="9"/>
      <c r="BP36" s="9"/>
      <c r="BQ36" s="9"/>
      <c r="BR36" s="9"/>
      <c r="BS36" s="9"/>
      <c r="BT36" s="9"/>
      <c r="BU36" s="9"/>
      <c r="BV36" s="9"/>
      <c r="BW36" s="9"/>
      <c r="BX36" s="9"/>
    </row>
    <row r="37" spans="1:92" s="51" customFormat="1" x14ac:dyDescent="0.3">
      <c r="A37" s="57" t="s">
        <v>705</v>
      </c>
      <c r="B37" s="48"/>
      <c r="C37" s="48"/>
      <c r="D37" s="49"/>
      <c r="E37" s="49"/>
      <c r="F37" s="50"/>
      <c r="I37" s="58"/>
      <c r="J37" s="58"/>
      <c r="K37" s="58"/>
      <c r="L37" s="58"/>
      <c r="M37" s="58"/>
      <c r="N37" s="58"/>
      <c r="O37" s="58"/>
      <c r="P37" s="58"/>
      <c r="Q37" s="58"/>
      <c r="R37" s="58"/>
      <c r="S37" s="58"/>
      <c r="T37" s="58"/>
      <c r="U37" s="58"/>
      <c r="V37" s="58"/>
      <c r="W37" s="52"/>
      <c r="X37" s="52"/>
      <c r="Y37" s="52"/>
      <c r="Z37" s="52"/>
      <c r="AA37" s="52"/>
      <c r="AB37" s="52"/>
      <c r="AC37" s="53"/>
      <c r="AD37" s="53"/>
      <c r="AE37" s="53"/>
      <c r="AF37" s="53"/>
      <c r="AG37" s="53"/>
      <c r="AH37" s="53"/>
      <c r="AI37" s="53"/>
      <c r="AJ37" s="53"/>
      <c r="AK37" s="53"/>
      <c r="AL37" s="53"/>
      <c r="AM37" s="53"/>
      <c r="AN37" s="53"/>
      <c r="AO37" s="53"/>
      <c r="AP37" s="53"/>
      <c r="AQ37" s="53"/>
      <c r="AR37" s="53"/>
      <c r="AS37" s="53"/>
      <c r="AT37" s="53"/>
      <c r="AU37" s="53"/>
      <c r="AX37" s="54"/>
      <c r="AY37" s="55"/>
      <c r="BA37" s="53"/>
      <c r="BB37" s="53"/>
      <c r="BC37" s="53"/>
      <c r="BD37" s="56"/>
      <c r="BE37" s="56"/>
      <c r="BF37" s="56"/>
      <c r="BG37" s="56"/>
      <c r="BH37" s="56"/>
      <c r="BI37" s="55"/>
      <c r="BJ37" s="55"/>
      <c r="BK37" s="55"/>
      <c r="BL37" s="55"/>
      <c r="BM37" s="55"/>
      <c r="BN37" s="55"/>
      <c r="BO37" s="56"/>
      <c r="BP37" s="56"/>
      <c r="BQ37" s="53"/>
      <c r="BR37" s="56"/>
      <c r="BS37" s="56"/>
      <c r="BT37" s="56"/>
      <c r="BU37" s="56"/>
      <c r="BV37" s="56"/>
      <c r="BW37" s="53"/>
      <c r="BX37" s="55"/>
    </row>
    <row r="38" spans="1:92" s="51" customFormat="1" x14ac:dyDescent="0.3">
      <c r="A38" s="57" t="s">
        <v>707</v>
      </c>
      <c r="B38" s="48"/>
      <c r="C38" s="48"/>
      <c r="D38" s="49"/>
      <c r="E38" s="49"/>
      <c r="F38" s="16">
        <v>1982</v>
      </c>
      <c r="I38" s="58"/>
      <c r="J38" s="58"/>
      <c r="K38" s="58"/>
      <c r="L38" s="58"/>
      <c r="M38" s="58"/>
      <c r="N38" s="58"/>
      <c r="O38" s="58"/>
      <c r="P38" s="58"/>
      <c r="Q38" s="58"/>
      <c r="R38" s="58"/>
      <c r="S38" s="58"/>
      <c r="T38" s="58"/>
      <c r="U38" s="58"/>
      <c r="V38" s="58"/>
      <c r="W38" s="52"/>
      <c r="X38" s="52"/>
      <c r="Y38" s="52"/>
      <c r="Z38" s="52"/>
      <c r="AA38" s="52"/>
      <c r="AB38" s="52"/>
      <c r="AC38" s="53"/>
      <c r="AD38" s="53"/>
      <c r="AE38" s="53"/>
      <c r="AF38" s="53"/>
      <c r="AG38" s="53"/>
      <c r="AH38" s="53"/>
      <c r="AI38" s="53"/>
      <c r="AJ38" s="53"/>
      <c r="AK38" s="53"/>
      <c r="AL38" s="53"/>
      <c r="AM38" s="53"/>
      <c r="AN38" s="53"/>
      <c r="AO38" s="53"/>
      <c r="AP38" s="53"/>
      <c r="AQ38" s="53"/>
      <c r="AR38" s="53"/>
      <c r="AS38" s="53"/>
      <c r="AT38" s="53"/>
      <c r="AU38" s="53"/>
      <c r="AX38" s="54"/>
      <c r="AY38" s="55"/>
      <c r="BA38" s="53"/>
      <c r="BB38" s="53"/>
      <c r="BC38" s="53"/>
      <c r="BD38" s="56"/>
      <c r="BE38" s="56"/>
      <c r="BF38" s="56"/>
      <c r="BG38" s="56"/>
      <c r="BH38" s="56"/>
      <c r="BI38" s="55"/>
      <c r="BJ38" s="55"/>
      <c r="BK38" s="55"/>
      <c r="BL38" s="55"/>
      <c r="BM38" s="55"/>
      <c r="BN38" s="55"/>
      <c r="BO38" s="56"/>
      <c r="BP38" s="56"/>
      <c r="BQ38" s="53"/>
      <c r="BR38" s="56"/>
      <c r="BS38" s="56"/>
      <c r="BT38" s="56"/>
      <c r="BU38" s="56"/>
      <c r="BV38" s="56"/>
      <c r="BW38" s="53"/>
      <c r="BX38" s="55"/>
    </row>
    <row r="39" spans="1:92" s="14" customFormat="1" x14ac:dyDescent="0.3">
      <c r="A39" s="3" t="s">
        <v>82</v>
      </c>
      <c r="B39" t="s">
        <v>83</v>
      </c>
      <c r="C39" t="s">
        <v>84</v>
      </c>
      <c r="D39" t="s">
        <v>519</v>
      </c>
      <c r="E39" t="s">
        <v>608</v>
      </c>
      <c r="F39" s="16">
        <v>1983</v>
      </c>
      <c r="G39" s="1">
        <v>30423</v>
      </c>
      <c r="H39" s="1">
        <v>30499</v>
      </c>
      <c r="I39" s="5">
        <f t="shared" ref="I39:I46" si="1">H39-G39+1</f>
        <v>77</v>
      </c>
      <c r="J39" s="60">
        <f>AJ39/P39</f>
        <v>6.8786742947326891</v>
      </c>
      <c r="K39" s="5"/>
      <c r="L39" s="5"/>
      <c r="M39" s="5"/>
      <c r="N39" s="240" t="s">
        <v>69</v>
      </c>
      <c r="O39" s="240" t="s">
        <v>69</v>
      </c>
      <c r="P39" s="238">
        <v>5069</v>
      </c>
      <c r="Q39" s="238">
        <v>4395</v>
      </c>
      <c r="R39" s="238">
        <v>674</v>
      </c>
      <c r="S39" s="240" t="s">
        <v>69</v>
      </c>
      <c r="T39" s="240" t="s">
        <v>69</v>
      </c>
      <c r="U39" s="240" t="s">
        <v>69</v>
      </c>
      <c r="V39" s="240" t="s">
        <v>69</v>
      </c>
      <c r="W39" s="18" t="s">
        <v>69</v>
      </c>
      <c r="X39" s="18" t="s">
        <v>69</v>
      </c>
      <c r="Y39" s="18" t="s">
        <v>69</v>
      </c>
      <c r="Z39" s="18" t="s">
        <v>69</v>
      </c>
      <c r="AA39" s="18"/>
      <c r="AB39" s="18"/>
      <c r="AC39" s="18" t="s">
        <v>69</v>
      </c>
      <c r="AD39" s="18" t="s">
        <v>69</v>
      </c>
      <c r="AE39" s="18" t="s">
        <v>69</v>
      </c>
      <c r="AF39" s="18" t="s">
        <v>69</v>
      </c>
      <c r="AG39" s="18"/>
      <c r="AH39" s="18"/>
      <c r="AI39" s="18">
        <f>AJ39</f>
        <v>34868</v>
      </c>
      <c r="AJ39" s="18">
        <v>34868</v>
      </c>
      <c r="AK39" s="28" t="s">
        <v>69</v>
      </c>
      <c r="AL39" s="28" t="s">
        <v>69</v>
      </c>
      <c r="AM39" s="28" t="s">
        <v>69</v>
      </c>
      <c r="AN39" s="6">
        <v>4641</v>
      </c>
      <c r="AO39" s="28" t="s">
        <v>69</v>
      </c>
      <c r="AP39" s="28" t="s">
        <v>69</v>
      </c>
      <c r="AQ39" s="28" t="s">
        <v>69</v>
      </c>
      <c r="AR39" s="28">
        <v>30227</v>
      </c>
      <c r="AS39" s="28" t="s">
        <v>69</v>
      </c>
      <c r="AT39" s="28" t="s">
        <v>69</v>
      </c>
      <c r="AU39" s="28" t="s">
        <v>69</v>
      </c>
      <c r="AV39" s="9">
        <f>AW39</f>
        <v>6810</v>
      </c>
      <c r="AW39" s="9">
        <v>6810</v>
      </c>
      <c r="AX39" s="10">
        <f>AJ39/AW39</f>
        <v>5.1201174743024964</v>
      </c>
      <c r="AY39" s="8"/>
      <c r="BA39" s="96">
        <f>BC39+BI39</f>
        <v>895</v>
      </c>
      <c r="BB39" s="21" t="s">
        <v>69</v>
      </c>
      <c r="BC39" s="6">
        <v>668</v>
      </c>
      <c r="BD39" s="27" t="s">
        <v>69</v>
      </c>
      <c r="BE39" s="27" t="s">
        <v>69</v>
      </c>
      <c r="BF39" s="27" t="s">
        <v>69</v>
      </c>
      <c r="BG39" s="27" t="s">
        <v>69</v>
      </c>
      <c r="BH39" s="27" t="s">
        <v>69</v>
      </c>
      <c r="BI39" s="6">
        <v>227</v>
      </c>
      <c r="BJ39" s="63" t="s">
        <v>69</v>
      </c>
      <c r="BK39" s="63" t="s">
        <v>69</v>
      </c>
      <c r="BL39" s="63" t="s">
        <v>69</v>
      </c>
      <c r="BM39" s="63"/>
      <c r="BN39" s="63"/>
      <c r="BO39" s="8" t="e">
        <f>BQ39+BX39</f>
        <v>#VALUE!</v>
      </c>
      <c r="BP39" s="63" t="s">
        <v>69</v>
      </c>
      <c r="BQ39" s="6">
        <v>9</v>
      </c>
      <c r="BR39" s="27" t="s">
        <v>69</v>
      </c>
      <c r="BS39" s="27" t="s">
        <v>69</v>
      </c>
      <c r="BT39" s="27" t="s">
        <v>69</v>
      </c>
      <c r="BU39" s="27"/>
      <c r="BV39" s="27"/>
      <c r="BW39" s="9" t="s">
        <v>69</v>
      </c>
      <c r="BX39" s="28" t="s">
        <v>69</v>
      </c>
      <c r="BY39" s="14" t="s">
        <v>69</v>
      </c>
      <c r="BZ39" s="14" t="s">
        <v>69</v>
      </c>
      <c r="CC39" s="14" t="s">
        <v>69</v>
      </c>
      <c r="CD39" s="14" t="s">
        <v>69</v>
      </c>
      <c r="CF39" s="14" t="s">
        <v>69</v>
      </c>
      <c r="CG39" s="14" t="s">
        <v>69</v>
      </c>
      <c r="CH39" s="14" t="s">
        <v>69</v>
      </c>
      <c r="CI39" s="14" t="s">
        <v>69</v>
      </c>
      <c r="CJ39" s="14" t="s">
        <v>69</v>
      </c>
      <c r="CL39" s="14" t="s">
        <v>69</v>
      </c>
      <c r="CM39" s="14" t="s">
        <v>69</v>
      </c>
      <c r="CN39" s="14" t="s">
        <v>69</v>
      </c>
    </row>
    <row r="40" spans="1:92" s="14" customFormat="1" x14ac:dyDescent="0.3">
      <c r="A40" s="3" t="s">
        <v>86</v>
      </c>
      <c r="B40" t="s">
        <v>87</v>
      </c>
      <c r="C40" t="s">
        <v>88</v>
      </c>
      <c r="D40" t="s">
        <v>519</v>
      </c>
      <c r="E40" t="s">
        <v>607</v>
      </c>
      <c r="F40" s="16">
        <v>1984</v>
      </c>
      <c r="G40" s="1">
        <v>30787</v>
      </c>
      <c r="H40" s="1">
        <v>30863</v>
      </c>
      <c r="I40" s="5">
        <f t="shared" si="1"/>
        <v>77</v>
      </c>
      <c r="J40" s="60">
        <f>AJ40/P40</f>
        <v>4.5886264216972874</v>
      </c>
      <c r="K40" s="60">
        <f>BA40/S40</f>
        <v>6.580645161290323</v>
      </c>
      <c r="L40" s="60">
        <f>BQ40/U40</f>
        <v>7</v>
      </c>
      <c r="M40" s="60"/>
      <c r="N40" s="240" t="s">
        <v>69</v>
      </c>
      <c r="O40" s="238">
        <v>1157</v>
      </c>
      <c r="P40" s="238">
        <v>5715</v>
      </c>
      <c r="Q40" s="238">
        <v>4952</v>
      </c>
      <c r="R40" s="238">
        <v>763</v>
      </c>
      <c r="S40" s="238">
        <v>93</v>
      </c>
      <c r="T40" s="238">
        <v>16</v>
      </c>
      <c r="U40" s="238">
        <v>14</v>
      </c>
      <c r="V40" s="240" t="s">
        <v>69</v>
      </c>
      <c r="W40" s="18" t="s">
        <v>69</v>
      </c>
      <c r="X40" s="18" t="s">
        <v>69</v>
      </c>
      <c r="Y40" s="18" t="s">
        <v>69</v>
      </c>
      <c r="Z40" s="18" t="s">
        <v>69</v>
      </c>
      <c r="AA40" s="18"/>
      <c r="AB40" s="18"/>
      <c r="AC40" s="18" t="s">
        <v>69</v>
      </c>
      <c r="AD40" s="18" t="s">
        <v>69</v>
      </c>
      <c r="AE40" s="18" t="s">
        <v>69</v>
      </c>
      <c r="AF40" s="18" t="s">
        <v>69</v>
      </c>
      <c r="AG40" s="18"/>
      <c r="AH40" s="18"/>
      <c r="AI40" s="18">
        <f>AJ40</f>
        <v>26224</v>
      </c>
      <c r="AJ40" s="6">
        <v>26224</v>
      </c>
      <c r="AK40" s="28" t="s">
        <v>69</v>
      </c>
      <c r="AL40" s="28" t="s">
        <v>69</v>
      </c>
      <c r="AM40" s="28" t="s">
        <v>69</v>
      </c>
      <c r="AN40" s="6">
        <v>4029</v>
      </c>
      <c r="AO40" s="28" t="s">
        <v>69</v>
      </c>
      <c r="AP40" s="28" t="s">
        <v>69</v>
      </c>
      <c r="AQ40" s="28" t="s">
        <v>69</v>
      </c>
      <c r="AR40" s="28">
        <v>22194</v>
      </c>
      <c r="AS40" s="28" t="s">
        <v>69</v>
      </c>
      <c r="AT40" s="28" t="s">
        <v>69</v>
      </c>
      <c r="AU40" s="28" t="s">
        <v>69</v>
      </c>
      <c r="AV40" s="9">
        <f>AW40</f>
        <v>5516</v>
      </c>
      <c r="AW40" s="9">
        <v>5516</v>
      </c>
      <c r="AX40" s="10">
        <f>AJ40/AW40</f>
        <v>4.7541696881798403</v>
      </c>
      <c r="AY40" s="8"/>
      <c r="BA40" s="96">
        <f>BC40+BI40</f>
        <v>612</v>
      </c>
      <c r="BB40" s="21" t="s">
        <v>69</v>
      </c>
      <c r="BC40" s="6">
        <v>507</v>
      </c>
      <c r="BD40" s="27" t="s">
        <v>69</v>
      </c>
      <c r="BE40" s="27" t="s">
        <v>69</v>
      </c>
      <c r="BF40" s="27" t="s">
        <v>178</v>
      </c>
      <c r="BG40" s="27" t="s">
        <v>69</v>
      </c>
      <c r="BH40" s="27" t="s">
        <v>69</v>
      </c>
      <c r="BI40" s="6">
        <v>105</v>
      </c>
      <c r="BJ40" s="63" t="s">
        <v>69</v>
      </c>
      <c r="BK40" s="63" t="s">
        <v>69</v>
      </c>
      <c r="BL40" s="63" t="s">
        <v>69</v>
      </c>
      <c r="BM40" s="63"/>
      <c r="BN40" s="63"/>
      <c r="BO40" s="8" t="e">
        <f>BQ40+BX40</f>
        <v>#VALUE!</v>
      </c>
      <c r="BP40" s="27" t="s">
        <v>69</v>
      </c>
      <c r="BQ40" s="6">
        <v>98</v>
      </c>
      <c r="BR40" s="27" t="s">
        <v>69</v>
      </c>
      <c r="BS40" s="27" t="s">
        <v>69</v>
      </c>
      <c r="BT40" s="27" t="s">
        <v>69</v>
      </c>
      <c r="BU40" s="27"/>
      <c r="BV40" s="27"/>
      <c r="BW40" s="9" t="s">
        <v>69</v>
      </c>
      <c r="BX40" s="28" t="s">
        <v>69</v>
      </c>
      <c r="BY40" s="14" t="s">
        <v>69</v>
      </c>
      <c r="BZ40" s="14" t="s">
        <v>69</v>
      </c>
      <c r="CC40" s="14" t="s">
        <v>69</v>
      </c>
      <c r="CD40" s="14" t="s">
        <v>69</v>
      </c>
      <c r="CF40" s="14" t="s">
        <v>69</v>
      </c>
      <c r="CG40" s="14" t="s">
        <v>69</v>
      </c>
      <c r="CH40" s="14" t="s">
        <v>69</v>
      </c>
      <c r="CI40" s="14" t="s">
        <v>69</v>
      </c>
      <c r="CJ40" s="14" t="s">
        <v>69</v>
      </c>
      <c r="CL40" s="14" t="s">
        <v>69</v>
      </c>
      <c r="CM40" s="14" t="s">
        <v>69</v>
      </c>
      <c r="CN40" s="14" t="s">
        <v>69</v>
      </c>
    </row>
    <row r="41" spans="1:92" s="14" customFormat="1" x14ac:dyDescent="0.3">
      <c r="A41" s="3" t="s">
        <v>89</v>
      </c>
      <c r="B41" t="s">
        <v>90</v>
      </c>
      <c r="C41" t="s">
        <v>91</v>
      </c>
      <c r="D41" t="s">
        <v>519</v>
      </c>
      <c r="E41" t="s">
        <v>603</v>
      </c>
      <c r="F41" s="16">
        <v>1985</v>
      </c>
      <c r="G41" s="1">
        <v>31152</v>
      </c>
      <c r="H41" s="1">
        <v>31228</v>
      </c>
      <c r="I41" s="5">
        <f t="shared" si="1"/>
        <v>77</v>
      </c>
      <c r="J41" s="60">
        <f>AJ41/P41</f>
        <v>5.2651386092612666</v>
      </c>
      <c r="K41" s="60">
        <f>BA41/S41</f>
        <v>5.5906040268456376</v>
      </c>
      <c r="L41" s="60">
        <f>BQ41/U41</f>
        <v>3.6</v>
      </c>
      <c r="M41" s="60"/>
      <c r="N41" s="240" t="s">
        <v>69</v>
      </c>
      <c r="O41" s="238">
        <v>1318</v>
      </c>
      <c r="P41" s="238">
        <v>6457</v>
      </c>
      <c r="Q41" s="238">
        <v>5567</v>
      </c>
      <c r="R41" s="238">
        <v>890</v>
      </c>
      <c r="S41" s="238">
        <v>149</v>
      </c>
      <c r="T41" s="238">
        <v>17</v>
      </c>
      <c r="U41" s="238">
        <v>10</v>
      </c>
      <c r="V41" s="240" t="s">
        <v>69</v>
      </c>
      <c r="W41" s="18" t="s">
        <v>69</v>
      </c>
      <c r="X41" s="18" t="s">
        <v>69</v>
      </c>
      <c r="Y41" s="18" t="s">
        <v>69</v>
      </c>
      <c r="Z41" s="18" t="s">
        <v>69</v>
      </c>
      <c r="AA41" s="18"/>
      <c r="AB41" s="18"/>
      <c r="AC41" s="18" t="s">
        <v>69</v>
      </c>
      <c r="AD41" s="18" t="s">
        <v>69</v>
      </c>
      <c r="AE41" s="18" t="s">
        <v>69</v>
      </c>
      <c r="AF41" s="18" t="s">
        <v>69</v>
      </c>
      <c r="AG41" s="18"/>
      <c r="AH41" s="18"/>
      <c r="AI41" s="18">
        <f>AJ41</f>
        <v>33997</v>
      </c>
      <c r="AJ41" s="6">
        <v>33997</v>
      </c>
      <c r="AK41" s="28" t="s">
        <v>69</v>
      </c>
      <c r="AL41" s="28" t="s">
        <v>69</v>
      </c>
      <c r="AM41" s="28" t="s">
        <v>69</v>
      </c>
      <c r="AN41" s="6">
        <v>4326</v>
      </c>
      <c r="AO41" s="28" t="s">
        <v>69</v>
      </c>
      <c r="AP41" s="28" t="s">
        <v>69</v>
      </c>
      <c r="AQ41" s="28" t="s">
        <v>69</v>
      </c>
      <c r="AR41" s="28">
        <v>29671</v>
      </c>
      <c r="AS41" s="28" t="s">
        <v>69</v>
      </c>
      <c r="AT41" s="28" t="s">
        <v>69</v>
      </c>
      <c r="AU41" s="28" t="s">
        <v>69</v>
      </c>
      <c r="AV41" s="9">
        <f>AW41</f>
        <v>7241</v>
      </c>
      <c r="AW41" s="9">
        <v>7241</v>
      </c>
      <c r="AX41" s="10">
        <f>AJ41/AW41</f>
        <v>4.6950697417483775</v>
      </c>
      <c r="AY41" s="8"/>
      <c r="BA41" s="96">
        <f>BC41+BI41</f>
        <v>833</v>
      </c>
      <c r="BB41" s="21" t="s">
        <v>69</v>
      </c>
      <c r="BC41" s="6">
        <v>740</v>
      </c>
      <c r="BD41" s="27" t="s">
        <v>69</v>
      </c>
      <c r="BE41" s="27" t="s">
        <v>69</v>
      </c>
      <c r="BF41" s="27" t="s">
        <v>69</v>
      </c>
      <c r="BG41" s="27" t="s">
        <v>69</v>
      </c>
      <c r="BH41" s="27" t="s">
        <v>69</v>
      </c>
      <c r="BI41" s="6">
        <v>93</v>
      </c>
      <c r="BJ41" s="63" t="s">
        <v>69</v>
      </c>
      <c r="BK41" s="63" t="s">
        <v>69</v>
      </c>
      <c r="BL41" s="63" t="s">
        <v>69</v>
      </c>
      <c r="BM41" s="63"/>
      <c r="BN41" s="63"/>
      <c r="BO41" s="8" t="e">
        <f>BQ41+BX41</f>
        <v>#VALUE!</v>
      </c>
      <c r="BP41" s="27" t="s">
        <v>69</v>
      </c>
      <c r="BQ41" s="6">
        <v>36</v>
      </c>
      <c r="BR41" s="27" t="s">
        <v>69</v>
      </c>
      <c r="BS41" s="27" t="s">
        <v>69</v>
      </c>
      <c r="BT41" s="27" t="s">
        <v>69</v>
      </c>
      <c r="BU41" s="27"/>
      <c r="BV41" s="27"/>
      <c r="BW41" s="9" t="s">
        <v>69</v>
      </c>
      <c r="BX41" s="28" t="s">
        <v>69</v>
      </c>
      <c r="BY41" s="14" t="s">
        <v>69</v>
      </c>
      <c r="BZ41" s="14" t="s">
        <v>69</v>
      </c>
      <c r="CC41" s="14" t="s">
        <v>69</v>
      </c>
      <c r="CD41" s="14" t="s">
        <v>69</v>
      </c>
      <c r="CF41" s="14" t="s">
        <v>69</v>
      </c>
      <c r="CG41" s="14" t="s">
        <v>69</v>
      </c>
      <c r="CH41" s="14" t="s">
        <v>69</v>
      </c>
      <c r="CI41" s="14" t="s">
        <v>69</v>
      </c>
      <c r="CJ41" s="14" t="s">
        <v>69</v>
      </c>
      <c r="CL41" s="14" t="s">
        <v>69</v>
      </c>
      <c r="CM41" s="14" t="s">
        <v>69</v>
      </c>
      <c r="CN41" s="14" t="s">
        <v>69</v>
      </c>
    </row>
    <row r="42" spans="1:92" s="51" customFormat="1" x14ac:dyDescent="0.3">
      <c r="A42" s="57" t="s">
        <v>701</v>
      </c>
      <c r="B42" s="48"/>
      <c r="C42" s="48"/>
      <c r="D42" s="49"/>
      <c r="E42" s="49"/>
      <c r="F42" s="50"/>
      <c r="I42" s="58"/>
      <c r="J42" s="58"/>
      <c r="K42" s="58"/>
      <c r="L42" s="58"/>
      <c r="M42" s="58"/>
      <c r="N42" s="58"/>
      <c r="O42" s="58"/>
      <c r="P42" s="58"/>
      <c r="Q42" s="58"/>
      <c r="R42" s="58"/>
      <c r="S42" s="58"/>
      <c r="T42" s="58"/>
      <c r="U42" s="58"/>
      <c r="V42" s="58"/>
      <c r="W42" s="52"/>
      <c r="X42" s="52"/>
      <c r="Y42" s="52"/>
      <c r="Z42" s="52"/>
      <c r="AA42" s="52"/>
      <c r="AB42" s="52"/>
      <c r="AC42" s="53"/>
      <c r="AD42" s="53"/>
      <c r="AE42" s="53"/>
      <c r="AF42" s="53"/>
      <c r="AG42" s="53"/>
      <c r="AH42" s="53"/>
      <c r="AI42" s="53"/>
      <c r="AJ42" s="53"/>
      <c r="AK42" s="53"/>
      <c r="AL42" s="53"/>
      <c r="AM42" s="53"/>
      <c r="AN42" s="53"/>
      <c r="AO42" s="53"/>
      <c r="AP42" s="53"/>
      <c r="AQ42" s="53"/>
      <c r="AR42" s="53"/>
      <c r="AS42" s="53"/>
      <c r="AT42" s="53"/>
      <c r="AU42" s="53"/>
      <c r="AX42" s="54"/>
      <c r="AY42" s="55"/>
      <c r="BA42" s="53"/>
      <c r="BB42" s="53"/>
      <c r="BC42" s="53"/>
      <c r="BD42" s="56"/>
      <c r="BE42" s="56"/>
      <c r="BF42" s="56"/>
      <c r="BG42" s="56"/>
      <c r="BH42" s="56"/>
      <c r="BI42" s="55"/>
      <c r="BJ42" s="55"/>
      <c r="BK42" s="55"/>
      <c r="BL42" s="55"/>
      <c r="BM42" s="55"/>
      <c r="BN42" s="55"/>
      <c r="BO42" s="56"/>
      <c r="BP42" s="56"/>
      <c r="BQ42" s="53"/>
      <c r="BR42" s="56"/>
      <c r="BS42" s="56"/>
      <c r="BT42" s="56"/>
      <c r="BU42" s="56"/>
      <c r="BV42" s="56"/>
      <c r="BW42" s="53"/>
      <c r="BX42" s="55"/>
    </row>
    <row r="43" spans="1:92" s="14" customFormat="1" x14ac:dyDescent="0.3">
      <c r="A43" s="4" t="s">
        <v>79</v>
      </c>
      <c r="B43" t="s">
        <v>80</v>
      </c>
      <c r="C43" t="s">
        <v>81</v>
      </c>
      <c r="D43" t="s">
        <v>583</v>
      </c>
      <c r="E43" t="s">
        <v>582</v>
      </c>
      <c r="F43" s="206">
        <v>1986</v>
      </c>
      <c r="G43" s="1">
        <v>31516</v>
      </c>
      <c r="H43" s="1">
        <v>31600</v>
      </c>
      <c r="I43" s="5">
        <f t="shared" si="1"/>
        <v>85</v>
      </c>
      <c r="J43" s="5"/>
      <c r="K43" s="5"/>
      <c r="L43" s="5"/>
      <c r="M43" s="5"/>
      <c r="N43" s="240" t="s">
        <v>69</v>
      </c>
      <c r="O43" s="240" t="s">
        <v>69</v>
      </c>
      <c r="P43" s="240" t="s">
        <v>69</v>
      </c>
      <c r="Q43" s="240" t="s">
        <v>69</v>
      </c>
      <c r="R43" s="240" t="s">
        <v>69</v>
      </c>
      <c r="S43" s="240" t="s">
        <v>69</v>
      </c>
      <c r="T43" s="240" t="s">
        <v>69</v>
      </c>
      <c r="U43" s="240" t="s">
        <v>69</v>
      </c>
      <c r="V43" s="240" t="s">
        <v>69</v>
      </c>
      <c r="W43" s="18" t="s">
        <v>69</v>
      </c>
      <c r="X43" s="18" t="s">
        <v>69</v>
      </c>
      <c r="Y43" s="18" t="s">
        <v>69</v>
      </c>
      <c r="Z43" s="18" t="s">
        <v>69</v>
      </c>
      <c r="AA43" s="18"/>
      <c r="AB43" s="18"/>
      <c r="AC43" s="28">
        <v>19169.8</v>
      </c>
      <c r="AD43" s="18" t="s">
        <v>69</v>
      </c>
      <c r="AE43" s="18" t="s">
        <v>69</v>
      </c>
      <c r="AF43" s="18" t="s">
        <v>69</v>
      </c>
      <c r="AG43" s="18">
        <v>25688708.899999999</v>
      </c>
      <c r="AH43" s="18">
        <v>26.4</v>
      </c>
      <c r="AI43" s="96">
        <f>AJ43</f>
        <v>47109</v>
      </c>
      <c r="AJ43" s="8">
        <f>AN43+AR43</f>
        <v>47109</v>
      </c>
      <c r="AK43" s="28" t="s">
        <v>69</v>
      </c>
      <c r="AL43" s="28" t="s">
        <v>69</v>
      </c>
      <c r="AM43" s="28" t="s">
        <v>69</v>
      </c>
      <c r="AN43" s="6">
        <v>3984</v>
      </c>
      <c r="AO43" s="28" t="s">
        <v>69</v>
      </c>
      <c r="AP43" s="28" t="s">
        <v>69</v>
      </c>
      <c r="AQ43" s="28" t="s">
        <v>69</v>
      </c>
      <c r="AR43" s="28">
        <v>43125</v>
      </c>
      <c r="AS43" s="28" t="s">
        <v>69</v>
      </c>
      <c r="AT43" s="28" t="s">
        <v>69</v>
      </c>
      <c r="AU43" s="28" t="s">
        <v>69</v>
      </c>
      <c r="AV43" s="26">
        <f>AZ43</f>
        <v>9970.9612290685436</v>
      </c>
      <c r="AW43" s="28" t="s">
        <v>69</v>
      </c>
      <c r="AX43" s="25">
        <f>AVERAGE(AX40:AX41)</f>
        <v>4.7246197149641089</v>
      </c>
      <c r="AY43" s="8"/>
      <c r="AZ43" s="26">
        <f>AJ43/AX43</f>
        <v>9970.9612290685436</v>
      </c>
      <c r="BA43" s="96">
        <f>BC43+BI43</f>
        <v>652</v>
      </c>
      <c r="BB43" s="21" t="s">
        <v>69</v>
      </c>
      <c r="BC43" s="6">
        <v>641</v>
      </c>
      <c r="BD43" s="27" t="s">
        <v>69</v>
      </c>
      <c r="BE43" s="27" t="s">
        <v>69</v>
      </c>
      <c r="BF43" s="27" t="s">
        <v>69</v>
      </c>
      <c r="BG43" s="28">
        <v>33312</v>
      </c>
      <c r="BH43" s="28">
        <v>28.5</v>
      </c>
      <c r="BI43" s="28">
        <v>11</v>
      </c>
      <c r="BJ43" s="63" t="s">
        <v>69</v>
      </c>
      <c r="BK43" s="63" t="s">
        <v>69</v>
      </c>
      <c r="BL43" s="63" t="s">
        <v>69</v>
      </c>
      <c r="BM43" s="9">
        <v>13.9</v>
      </c>
      <c r="BN43" s="9">
        <v>33.799999999999997</v>
      </c>
      <c r="BO43" s="8">
        <f>BQ43+BX43</f>
        <v>45</v>
      </c>
      <c r="BP43" s="27" t="s">
        <v>69</v>
      </c>
      <c r="BQ43" s="6">
        <v>45</v>
      </c>
      <c r="BR43" s="27" t="s">
        <v>69</v>
      </c>
      <c r="BS43" s="27" t="s">
        <v>69</v>
      </c>
      <c r="BT43" s="27" t="s">
        <v>69</v>
      </c>
      <c r="BU43" s="27">
        <v>355.2</v>
      </c>
      <c r="BV43" s="27">
        <v>41.9</v>
      </c>
      <c r="BW43" s="9" t="s">
        <v>69</v>
      </c>
      <c r="BX43" s="28">
        <v>0</v>
      </c>
      <c r="BY43" s="14" t="s">
        <v>69</v>
      </c>
      <c r="BZ43" s="14" t="s">
        <v>69</v>
      </c>
      <c r="CA43" s="14">
        <v>0</v>
      </c>
      <c r="CB43" s="14">
        <v>0</v>
      </c>
      <c r="CC43" s="14" t="s">
        <v>69</v>
      </c>
      <c r="CD43" s="14" t="s">
        <v>69</v>
      </c>
      <c r="CF43" s="14" t="s">
        <v>69</v>
      </c>
      <c r="CG43" s="14" t="s">
        <v>69</v>
      </c>
      <c r="CH43" s="14" t="s">
        <v>69</v>
      </c>
      <c r="CI43" s="14" t="s">
        <v>69</v>
      </c>
      <c r="CJ43" s="14" t="s">
        <v>69</v>
      </c>
      <c r="CL43" s="14" t="s">
        <v>69</v>
      </c>
      <c r="CM43" s="14" t="s">
        <v>69</v>
      </c>
      <c r="CN43" s="14" t="s">
        <v>69</v>
      </c>
    </row>
    <row r="44" spans="1:92" s="14" customFormat="1" x14ac:dyDescent="0.3">
      <c r="A44" s="3" t="s">
        <v>49</v>
      </c>
      <c r="B44" t="s">
        <v>50</v>
      </c>
      <c r="C44" t="s">
        <v>51</v>
      </c>
      <c r="D44" t="s">
        <v>519</v>
      </c>
      <c r="E44" t="s">
        <v>577</v>
      </c>
      <c r="F44" s="16">
        <v>1987</v>
      </c>
      <c r="G44" s="1">
        <v>31887</v>
      </c>
      <c r="H44" s="1">
        <v>32033</v>
      </c>
      <c r="I44" s="5">
        <f t="shared" si="1"/>
        <v>147</v>
      </c>
      <c r="J44" s="5"/>
      <c r="K44" s="5"/>
      <c r="L44" s="5"/>
      <c r="M44" s="5"/>
      <c r="N44" s="240" t="s">
        <v>69</v>
      </c>
      <c r="O44" s="240" t="s">
        <v>69</v>
      </c>
      <c r="P44" s="240" t="s">
        <v>69</v>
      </c>
      <c r="Q44" s="240" t="s">
        <v>69</v>
      </c>
      <c r="R44" s="240" t="s">
        <v>69</v>
      </c>
      <c r="S44" s="240" t="s">
        <v>69</v>
      </c>
      <c r="T44" s="240" t="s">
        <v>69</v>
      </c>
      <c r="U44" s="240" t="s">
        <v>69</v>
      </c>
      <c r="V44" s="240" t="s">
        <v>69</v>
      </c>
      <c r="W44" s="18" t="s">
        <v>69</v>
      </c>
      <c r="X44" s="18" t="s">
        <v>69</v>
      </c>
      <c r="Y44" s="18" t="s">
        <v>69</v>
      </c>
      <c r="Z44" s="18" t="s">
        <v>69</v>
      </c>
      <c r="AA44" s="18"/>
      <c r="AB44" s="18"/>
      <c r="AC44" s="6">
        <v>20851</v>
      </c>
      <c r="AD44" s="18" t="s">
        <v>69</v>
      </c>
      <c r="AE44" s="6">
        <v>16667</v>
      </c>
      <c r="AF44" s="6">
        <v>25035</v>
      </c>
      <c r="AG44" s="6"/>
      <c r="AH44" s="6"/>
      <c r="AI44" s="6">
        <f>AJ44</f>
        <v>51355</v>
      </c>
      <c r="AJ44" s="6">
        <v>51355</v>
      </c>
      <c r="AK44" s="18" t="s">
        <v>69</v>
      </c>
      <c r="AL44" s="6">
        <v>41636</v>
      </c>
      <c r="AM44" s="6">
        <v>61075</v>
      </c>
      <c r="AN44" s="6">
        <v>14461</v>
      </c>
      <c r="AO44" s="18" t="s">
        <v>69</v>
      </c>
      <c r="AP44" s="6">
        <v>10980</v>
      </c>
      <c r="AQ44" s="6">
        <v>17962</v>
      </c>
      <c r="AR44" s="6">
        <v>38895</v>
      </c>
      <c r="AS44" s="6" t="s">
        <v>69</v>
      </c>
      <c r="AT44" s="6">
        <v>27927</v>
      </c>
      <c r="AU44" s="6">
        <v>45862</v>
      </c>
      <c r="AV44" s="26">
        <f>AZ44</f>
        <v>10565.10474835236</v>
      </c>
      <c r="AW44" s="28" t="s">
        <v>69</v>
      </c>
      <c r="AX44" s="25">
        <f>AVERAGE(AX45:AX46)</f>
        <v>4.8608131412997935</v>
      </c>
      <c r="AY44" s="8"/>
      <c r="AZ44" s="26">
        <f>AJ44/AX44</f>
        <v>10565.10474835236</v>
      </c>
      <c r="BA44" s="8">
        <f>BC44+BI44</f>
        <v>1994</v>
      </c>
      <c r="BB44" s="21" t="s">
        <v>69</v>
      </c>
      <c r="BC44" s="6">
        <v>1894</v>
      </c>
      <c r="BD44" s="27" t="s">
        <v>69</v>
      </c>
      <c r="BE44" s="6">
        <v>1280</v>
      </c>
      <c r="BF44" s="6">
        <v>2507</v>
      </c>
      <c r="BG44" s="9" t="s">
        <v>69</v>
      </c>
      <c r="BH44" s="9" t="s">
        <v>69</v>
      </c>
      <c r="BI44" s="6">
        <v>100</v>
      </c>
      <c r="BJ44" s="28" t="s">
        <v>69</v>
      </c>
      <c r="BK44" s="9">
        <v>16</v>
      </c>
      <c r="BL44" s="9">
        <v>190</v>
      </c>
      <c r="BM44" s="9"/>
      <c r="BN44" s="9"/>
      <c r="BO44" s="8">
        <f>BQ44+BX44</f>
        <v>293</v>
      </c>
      <c r="BP44" s="14" t="s">
        <v>69</v>
      </c>
      <c r="BQ44" s="6">
        <v>268</v>
      </c>
      <c r="BR44" s="14" t="s">
        <v>69</v>
      </c>
      <c r="BS44" s="6">
        <v>34</v>
      </c>
      <c r="BT44" s="6">
        <v>526</v>
      </c>
      <c r="BU44" s="6"/>
      <c r="BV44" s="6"/>
      <c r="BW44" s="9" t="s">
        <v>69</v>
      </c>
      <c r="BX44" s="6">
        <v>25</v>
      </c>
      <c r="BY44" s="6">
        <v>5</v>
      </c>
      <c r="BZ44" s="6">
        <v>63</v>
      </c>
      <c r="CA44" s="6"/>
      <c r="CB44" s="6"/>
      <c r="CC44" s="9" t="s">
        <v>69</v>
      </c>
      <c r="CD44" s="9" t="s">
        <v>69</v>
      </c>
      <c r="CE44" s="9"/>
      <c r="CF44" s="9" t="s">
        <v>69</v>
      </c>
      <c r="CG44" s="9" t="s">
        <v>69</v>
      </c>
      <c r="CH44" s="9" t="s">
        <v>69</v>
      </c>
      <c r="CI44" s="9" t="s">
        <v>69</v>
      </c>
      <c r="CJ44" s="9" t="s">
        <v>69</v>
      </c>
      <c r="CK44" s="9"/>
      <c r="CL44" s="9" t="s">
        <v>69</v>
      </c>
      <c r="CM44" s="9" t="s">
        <v>69</v>
      </c>
      <c r="CN44" s="9" t="s">
        <v>69</v>
      </c>
    </row>
    <row r="45" spans="1:92" s="14" customFormat="1" x14ac:dyDescent="0.3">
      <c r="A45" s="4" t="s">
        <v>53</v>
      </c>
      <c r="B45" t="s">
        <v>54</v>
      </c>
      <c r="C45" t="s">
        <v>55</v>
      </c>
      <c r="D45" t="s">
        <v>519</v>
      </c>
      <c r="E45" t="s">
        <v>572</v>
      </c>
      <c r="F45" s="16">
        <v>1988</v>
      </c>
      <c r="G45" s="1">
        <v>32244</v>
      </c>
      <c r="H45" s="1">
        <v>32341</v>
      </c>
      <c r="I45" s="5">
        <f t="shared" si="1"/>
        <v>98</v>
      </c>
      <c r="J45" s="5"/>
      <c r="K45" s="5"/>
      <c r="L45" s="5"/>
      <c r="M45" s="5"/>
      <c r="N45" s="240" t="s">
        <v>69</v>
      </c>
      <c r="O45" s="240" t="s">
        <v>69</v>
      </c>
      <c r="P45" s="240" t="s">
        <v>69</v>
      </c>
      <c r="Q45" s="240" t="s">
        <v>69</v>
      </c>
      <c r="R45" s="240" t="s">
        <v>69</v>
      </c>
      <c r="S45" s="240" t="s">
        <v>69</v>
      </c>
      <c r="T45" s="240" t="s">
        <v>69</v>
      </c>
      <c r="U45" s="240" t="s">
        <v>69</v>
      </c>
      <c r="V45" s="240" t="s">
        <v>69</v>
      </c>
      <c r="W45" s="6">
        <v>2977</v>
      </c>
      <c r="X45" s="20" t="s">
        <v>69</v>
      </c>
      <c r="Y45" s="6">
        <v>2540</v>
      </c>
      <c r="Z45" s="6">
        <v>3414</v>
      </c>
      <c r="AA45" s="6"/>
      <c r="AB45" s="6"/>
      <c r="AC45" s="6">
        <v>14888</v>
      </c>
      <c r="AD45" s="18" t="s">
        <v>69</v>
      </c>
      <c r="AE45" s="6">
        <v>12658</v>
      </c>
      <c r="AF45" s="6">
        <v>17119</v>
      </c>
      <c r="AG45" s="6"/>
      <c r="AH45" s="6"/>
      <c r="AI45" s="6">
        <f>AJ45</f>
        <v>34583</v>
      </c>
      <c r="AJ45" s="6">
        <v>34583</v>
      </c>
      <c r="AK45" s="18" t="s">
        <v>69</v>
      </c>
      <c r="AL45" s="6">
        <v>29388</v>
      </c>
      <c r="AM45" s="6">
        <v>39778</v>
      </c>
      <c r="AN45" s="6">
        <v>5097</v>
      </c>
      <c r="AO45" s="18" t="s">
        <v>69</v>
      </c>
      <c r="AP45" s="6">
        <v>3737</v>
      </c>
      <c r="AQ45" s="6">
        <v>6457</v>
      </c>
      <c r="AR45" s="6">
        <v>29486</v>
      </c>
      <c r="AS45" s="6" t="s">
        <v>69</v>
      </c>
      <c r="AT45" s="6">
        <v>24591</v>
      </c>
      <c r="AU45" s="6">
        <v>34381</v>
      </c>
      <c r="AV45" s="8">
        <f>AY45</f>
        <v>6915.2062735088657</v>
      </c>
      <c r="AW45" s="28" t="s">
        <v>69</v>
      </c>
      <c r="AX45" s="109">
        <f>AJ45/AY45</f>
        <v>5.0010077258985559</v>
      </c>
      <c r="AY45" s="8">
        <f>W45/AC45*AJ45</f>
        <v>6915.2062735088657</v>
      </c>
      <c r="AZ45" s="8"/>
      <c r="BA45" s="8">
        <f>BC45+BI45</f>
        <v>563</v>
      </c>
      <c r="BB45" s="21" t="s">
        <v>69</v>
      </c>
      <c r="BC45" s="6">
        <v>542</v>
      </c>
      <c r="BD45" s="27" t="s">
        <v>69</v>
      </c>
      <c r="BE45" s="6">
        <v>362</v>
      </c>
      <c r="BF45" s="6">
        <v>722</v>
      </c>
      <c r="BG45" s="9" t="s">
        <v>69</v>
      </c>
      <c r="BH45" s="9" t="s">
        <v>69</v>
      </c>
      <c r="BI45" s="6">
        <v>21</v>
      </c>
      <c r="BJ45" s="28" t="s">
        <v>69</v>
      </c>
      <c r="BK45" s="6">
        <v>5</v>
      </c>
      <c r="BL45" s="6">
        <v>48</v>
      </c>
      <c r="BM45" s="6"/>
      <c r="BN45" s="6"/>
      <c r="BO45" s="8">
        <f>BQ45+BX45</f>
        <v>65</v>
      </c>
      <c r="BP45" s="14" t="s">
        <v>69</v>
      </c>
      <c r="BQ45" s="6">
        <v>65</v>
      </c>
      <c r="BR45" s="14" t="s">
        <v>69</v>
      </c>
      <c r="BS45" s="6">
        <v>9</v>
      </c>
      <c r="BT45" s="6">
        <v>139</v>
      </c>
      <c r="BU45" s="6"/>
      <c r="BV45" s="6"/>
      <c r="BW45" s="9" t="s">
        <v>69</v>
      </c>
      <c r="BX45" s="6">
        <v>0</v>
      </c>
      <c r="BY45" s="6">
        <v>0</v>
      </c>
      <c r="BZ45" s="6">
        <v>0</v>
      </c>
      <c r="CA45" s="6"/>
      <c r="CB45" s="6"/>
      <c r="CC45" s="9" t="s">
        <v>69</v>
      </c>
      <c r="CD45" s="9" t="s">
        <v>69</v>
      </c>
      <c r="CE45" s="9"/>
      <c r="CF45" s="9" t="s">
        <v>69</v>
      </c>
      <c r="CG45" s="9" t="s">
        <v>69</v>
      </c>
      <c r="CH45" s="9" t="s">
        <v>69</v>
      </c>
      <c r="CI45" s="9" t="s">
        <v>69</v>
      </c>
      <c r="CJ45" s="9" t="s">
        <v>69</v>
      </c>
      <c r="CK45" s="9"/>
      <c r="CL45" s="9" t="s">
        <v>69</v>
      </c>
      <c r="CM45" s="9" t="s">
        <v>69</v>
      </c>
      <c r="CN45" s="9" t="s">
        <v>69</v>
      </c>
    </row>
    <row r="46" spans="1:92" s="14" customFormat="1" x14ac:dyDescent="0.3">
      <c r="A46" s="4" t="s">
        <v>56</v>
      </c>
      <c r="B46" t="s">
        <v>57</v>
      </c>
      <c r="C46" t="s">
        <v>58</v>
      </c>
      <c r="D46" t="s">
        <v>519</v>
      </c>
      <c r="E46" t="s">
        <v>562</v>
      </c>
      <c r="F46" s="16">
        <v>1989</v>
      </c>
      <c r="G46" s="1">
        <v>32622</v>
      </c>
      <c r="H46" s="1">
        <v>32705</v>
      </c>
      <c r="I46" s="5">
        <f t="shared" si="1"/>
        <v>84</v>
      </c>
      <c r="J46" s="5"/>
      <c r="K46" s="5"/>
      <c r="L46" s="5"/>
      <c r="M46" s="5"/>
      <c r="N46" s="240" t="s">
        <v>69</v>
      </c>
      <c r="O46" s="240" t="s">
        <v>69</v>
      </c>
      <c r="P46" s="240" t="s">
        <v>69</v>
      </c>
      <c r="Q46" s="240" t="s">
        <v>69</v>
      </c>
      <c r="R46" s="240" t="s">
        <v>69</v>
      </c>
      <c r="S46" s="240" t="s">
        <v>69</v>
      </c>
      <c r="T46" s="240" t="s">
        <v>69</v>
      </c>
      <c r="U46" s="240" t="s">
        <v>69</v>
      </c>
      <c r="V46" s="240" t="s">
        <v>69</v>
      </c>
      <c r="W46" s="6">
        <v>3880</v>
      </c>
      <c r="X46" s="20" t="s">
        <v>69</v>
      </c>
      <c r="Y46" s="6">
        <v>3178</v>
      </c>
      <c r="Z46" s="6">
        <v>4582</v>
      </c>
      <c r="AA46" s="6"/>
      <c r="AB46" s="6"/>
      <c r="AC46" s="6">
        <v>18316</v>
      </c>
      <c r="AD46" s="18" t="s">
        <v>69</v>
      </c>
      <c r="AE46" s="6">
        <v>14742</v>
      </c>
      <c r="AF46" s="6">
        <v>21889</v>
      </c>
      <c r="AG46" s="6"/>
      <c r="AH46" s="6"/>
      <c r="AI46" s="6">
        <f>AJ46</f>
        <v>44504</v>
      </c>
      <c r="AJ46" s="6">
        <v>44504</v>
      </c>
      <c r="AK46" s="18" t="s">
        <v>69</v>
      </c>
      <c r="AL46" s="6">
        <v>35557</v>
      </c>
      <c r="AM46" s="6">
        <v>53452</v>
      </c>
      <c r="AN46" s="6">
        <v>7992</v>
      </c>
      <c r="AO46" s="18" t="s">
        <v>69</v>
      </c>
      <c r="AP46" s="6">
        <v>6037</v>
      </c>
      <c r="AQ46" s="6">
        <v>9947</v>
      </c>
      <c r="AR46" s="6">
        <v>36512</v>
      </c>
      <c r="AS46" s="6" t="s">
        <v>69</v>
      </c>
      <c r="AT46" s="6">
        <v>27823</v>
      </c>
      <c r="AU46" s="6">
        <v>45202</v>
      </c>
      <c r="AV46" s="8">
        <f>AY46</f>
        <v>9427.5780738152425</v>
      </c>
      <c r="AW46" s="28" t="s">
        <v>69</v>
      </c>
      <c r="AX46" s="109">
        <f>AJ46/AY46</f>
        <v>4.720618556701031</v>
      </c>
      <c r="AY46" s="8">
        <f>W46/AC46*AJ46</f>
        <v>9427.5780738152425</v>
      </c>
      <c r="AZ46" s="8"/>
      <c r="BA46" s="8">
        <f>BC46+BI46</f>
        <v>906</v>
      </c>
      <c r="BB46" s="21" t="s">
        <v>69</v>
      </c>
      <c r="BC46" s="6">
        <v>894</v>
      </c>
      <c r="BD46" s="27" t="s">
        <v>69</v>
      </c>
      <c r="BE46" s="6">
        <v>600</v>
      </c>
      <c r="BF46" s="6">
        <v>1188</v>
      </c>
      <c r="BG46" s="9" t="s">
        <v>69</v>
      </c>
      <c r="BH46" s="9" t="s">
        <v>69</v>
      </c>
      <c r="BI46" s="6">
        <v>12</v>
      </c>
      <c r="BJ46" s="28" t="s">
        <v>69</v>
      </c>
      <c r="BK46" s="6">
        <v>3</v>
      </c>
      <c r="BL46" s="6">
        <v>29</v>
      </c>
      <c r="BM46" s="6"/>
      <c r="BN46" s="6"/>
      <c r="BO46" s="8">
        <f>BQ46+BX46</f>
        <v>192</v>
      </c>
      <c r="BP46" s="14" t="s">
        <v>69</v>
      </c>
      <c r="BQ46" s="6">
        <v>153</v>
      </c>
      <c r="BR46" s="14" t="s">
        <v>69</v>
      </c>
      <c r="BS46" s="6">
        <v>44</v>
      </c>
      <c r="BT46" s="6">
        <v>262</v>
      </c>
      <c r="BU46" s="6"/>
      <c r="BV46" s="6"/>
      <c r="BW46" s="9" t="s">
        <v>69</v>
      </c>
      <c r="BX46" s="6">
        <v>39</v>
      </c>
      <c r="BY46" s="6">
        <v>9</v>
      </c>
      <c r="BZ46" s="6">
        <v>101</v>
      </c>
      <c r="CA46" s="6"/>
      <c r="CB46" s="6"/>
      <c r="CC46" s="9" t="s">
        <v>69</v>
      </c>
      <c r="CD46" s="9" t="s">
        <v>69</v>
      </c>
      <c r="CE46" s="9"/>
      <c r="CF46" s="9" t="s">
        <v>69</v>
      </c>
      <c r="CG46" s="9" t="s">
        <v>69</v>
      </c>
      <c r="CH46" s="9" t="s">
        <v>69</v>
      </c>
      <c r="CI46" s="9" t="s">
        <v>69</v>
      </c>
      <c r="CJ46" s="9" t="s">
        <v>69</v>
      </c>
      <c r="CK46" s="9"/>
      <c r="CL46" s="9" t="s">
        <v>69</v>
      </c>
      <c r="CM46" s="9" t="s">
        <v>69</v>
      </c>
      <c r="CN46" s="9" t="s">
        <v>69</v>
      </c>
    </row>
    <row r="47" spans="1:92" x14ac:dyDescent="0.3">
      <c r="A47" s="4"/>
      <c r="D47" t="s">
        <v>526</v>
      </c>
      <c r="F47" s="16">
        <v>1990</v>
      </c>
      <c r="G47" s="1"/>
      <c r="H47" s="1"/>
      <c r="I47" s="5"/>
      <c r="J47" s="5"/>
      <c r="K47" s="5"/>
      <c r="L47" s="5"/>
      <c r="M47" s="5"/>
      <c r="N47" s="240"/>
      <c r="O47" s="240"/>
      <c r="P47" s="240"/>
      <c r="Q47" s="240"/>
      <c r="R47" s="240"/>
      <c r="S47" s="240"/>
      <c r="T47" s="240"/>
      <c r="U47" s="240"/>
      <c r="V47" s="223"/>
      <c r="W47" s="18"/>
      <c r="X47" s="18"/>
      <c r="Y47" s="18"/>
      <c r="Z47" s="18"/>
      <c r="AA47" s="18"/>
      <c r="AB47" s="18"/>
      <c r="AC47" s="18"/>
      <c r="AD47" s="18"/>
      <c r="AE47" s="18"/>
      <c r="AF47" s="18"/>
      <c r="AG47" s="18"/>
      <c r="AH47" s="18"/>
      <c r="AI47" s="18"/>
      <c r="AJ47" s="18"/>
      <c r="AK47" s="18"/>
      <c r="AL47" s="18"/>
      <c r="AM47" s="18"/>
      <c r="AN47" s="18"/>
      <c r="AO47" s="18"/>
      <c r="AP47" s="18"/>
      <c r="AQ47" s="18"/>
      <c r="AR47" s="18"/>
      <c r="AS47" s="18"/>
      <c r="AT47" s="18"/>
      <c r="AU47" s="18"/>
      <c r="AV47" s="9"/>
      <c r="AW47" s="28"/>
      <c r="AX47" s="108"/>
      <c r="AY47" s="9"/>
      <c r="AZ47" s="8"/>
      <c r="BA47" s="6"/>
      <c r="BB47" s="6"/>
      <c r="BC47" s="9"/>
      <c r="BD47" s="9"/>
      <c r="BE47" s="28"/>
      <c r="BF47" s="28"/>
      <c r="BG47" s="28"/>
      <c r="BH47" s="28"/>
      <c r="BI47" s="8"/>
      <c r="BJ47" s="28"/>
      <c r="BK47" s="28"/>
      <c r="BL47" s="28"/>
      <c r="BM47" s="28"/>
      <c r="BN47" s="28"/>
      <c r="BO47" s="9"/>
      <c r="BP47" s="9"/>
      <c r="BQ47" s="9"/>
      <c r="BR47" s="9"/>
      <c r="BS47" s="9"/>
      <c r="BT47" s="9"/>
      <c r="BU47" s="9"/>
      <c r="BV47" s="9"/>
      <c r="BW47" s="9"/>
      <c r="BX47" s="8"/>
      <c r="BY47" s="30"/>
      <c r="BZ47" s="28"/>
      <c r="CA47" s="28"/>
      <c r="CB47" s="28"/>
      <c r="CC47" s="28"/>
      <c r="CD47" s="28"/>
    </row>
    <row r="48" spans="1:92" x14ac:dyDescent="0.3">
      <c r="D48" t="s">
        <v>526</v>
      </c>
      <c r="F48" s="16">
        <v>1991</v>
      </c>
      <c r="G48" s="1"/>
      <c r="H48" s="1"/>
      <c r="I48" s="5"/>
      <c r="J48" s="5"/>
      <c r="K48" s="5"/>
      <c r="L48" s="5"/>
      <c r="M48" s="5"/>
      <c r="N48" s="240"/>
      <c r="O48" s="240"/>
      <c r="P48" s="240"/>
      <c r="Q48" s="240"/>
      <c r="R48" s="240"/>
      <c r="S48" s="240"/>
      <c r="T48" s="240"/>
      <c r="U48" s="240"/>
      <c r="V48" s="223"/>
      <c r="W48" s="18"/>
      <c r="X48" s="18"/>
      <c r="Y48" s="18"/>
      <c r="Z48" s="18"/>
      <c r="AA48" s="18"/>
      <c r="AB48" s="18"/>
      <c r="AC48" s="18"/>
      <c r="AD48" s="18"/>
      <c r="AE48" s="18"/>
      <c r="AF48" s="18"/>
      <c r="AG48" s="18"/>
      <c r="AH48" s="18"/>
      <c r="AI48" s="18"/>
      <c r="AJ48" s="18"/>
      <c r="AK48" s="18"/>
      <c r="AL48" s="18"/>
      <c r="AM48" s="18"/>
      <c r="AN48" s="18"/>
      <c r="AO48" s="18"/>
      <c r="AP48" s="18"/>
      <c r="AQ48" s="18"/>
      <c r="AR48" s="18"/>
      <c r="AS48" s="18"/>
      <c r="AT48" s="18"/>
      <c r="AU48" s="18"/>
      <c r="AV48" s="9"/>
      <c r="AW48" s="28"/>
      <c r="AX48" s="108"/>
      <c r="AY48" s="9"/>
      <c r="AZ48" s="8"/>
      <c r="BA48" s="6"/>
      <c r="BB48" s="6"/>
      <c r="BC48" s="9"/>
      <c r="BD48" s="9"/>
      <c r="BE48" s="28"/>
      <c r="BF48" s="28"/>
      <c r="BG48" s="28"/>
      <c r="BH48" s="28"/>
      <c r="BI48" s="8"/>
      <c r="BJ48" s="28"/>
      <c r="BK48" s="28"/>
      <c r="BL48" s="28"/>
      <c r="BM48" s="28"/>
      <c r="BN48" s="28"/>
      <c r="BO48" s="9"/>
      <c r="BP48" s="9"/>
      <c r="BQ48" s="9"/>
      <c r="BR48" s="9"/>
      <c r="BS48" s="9"/>
      <c r="BT48" s="9"/>
      <c r="BU48" s="9"/>
      <c r="BV48" s="9"/>
      <c r="BW48" s="9"/>
      <c r="BX48" s="8"/>
      <c r="BY48" s="30"/>
      <c r="BZ48" s="28"/>
      <c r="CA48" s="28"/>
      <c r="CB48" s="28"/>
      <c r="CC48" s="28"/>
      <c r="CD48" s="28"/>
    </row>
    <row r="49" spans="1:92" x14ac:dyDescent="0.3">
      <c r="A49" s="3" t="s">
        <v>0</v>
      </c>
      <c r="B49" t="s">
        <v>1</v>
      </c>
      <c r="C49" t="s">
        <v>2</v>
      </c>
      <c r="D49" s="7" t="s">
        <v>519</v>
      </c>
      <c r="E49" t="s">
        <v>556</v>
      </c>
      <c r="F49" s="16">
        <v>1992</v>
      </c>
      <c r="G49" s="1">
        <v>33735</v>
      </c>
      <c r="H49" s="1">
        <v>33804</v>
      </c>
      <c r="I49" s="5">
        <f t="shared" ref="I49:I63" si="2">H49-G49+1</f>
        <v>70</v>
      </c>
      <c r="J49" s="5"/>
      <c r="K49" s="5"/>
      <c r="L49" s="5"/>
      <c r="M49" s="5"/>
      <c r="N49" s="240" t="s">
        <v>69</v>
      </c>
      <c r="O49" s="240" t="s">
        <v>69</v>
      </c>
      <c r="P49" s="240" t="s">
        <v>69</v>
      </c>
      <c r="Q49" s="240" t="s">
        <v>69</v>
      </c>
      <c r="R49" s="240" t="s">
        <v>69</v>
      </c>
      <c r="S49" s="240" t="s">
        <v>69</v>
      </c>
      <c r="T49" s="240" t="s">
        <v>69</v>
      </c>
      <c r="U49" s="240" t="s">
        <v>69</v>
      </c>
      <c r="V49" s="240" t="s">
        <v>69</v>
      </c>
      <c r="W49" s="6">
        <v>3791</v>
      </c>
      <c r="X49" s="6">
        <v>233</v>
      </c>
      <c r="Y49" s="6" t="s">
        <v>69</v>
      </c>
      <c r="Z49" s="6" t="s">
        <v>69</v>
      </c>
      <c r="AA49" s="6"/>
      <c r="AB49" s="6"/>
      <c r="AC49" s="6">
        <v>18246</v>
      </c>
      <c r="AD49" s="6">
        <v>1377</v>
      </c>
      <c r="AE49" s="18" t="s">
        <v>69</v>
      </c>
      <c r="AF49" s="18" t="s">
        <v>69</v>
      </c>
      <c r="AG49" s="18"/>
      <c r="AH49" s="18"/>
      <c r="AI49" s="6">
        <f t="shared" ref="AI49:AI51" si="3">AJ49</f>
        <v>48149</v>
      </c>
      <c r="AJ49" s="6">
        <v>48149</v>
      </c>
      <c r="AK49" s="6">
        <v>3859</v>
      </c>
      <c r="AL49" s="18" t="s">
        <v>69</v>
      </c>
      <c r="AM49" s="18" t="s">
        <v>69</v>
      </c>
      <c r="AN49" s="6">
        <v>4726</v>
      </c>
      <c r="AO49" s="6">
        <v>738</v>
      </c>
      <c r="AP49" s="18" t="s">
        <v>69</v>
      </c>
      <c r="AQ49" s="18" t="s">
        <v>69</v>
      </c>
      <c r="AR49" s="18">
        <v>43423</v>
      </c>
      <c r="AS49" s="18">
        <v>3740</v>
      </c>
      <c r="AT49" s="18" t="s">
        <v>69</v>
      </c>
      <c r="AU49" s="18" t="s">
        <v>69</v>
      </c>
      <c r="AV49" s="8">
        <f>AY49</f>
        <v>10003.993149183383</v>
      </c>
      <c r="AW49" s="28" t="s">
        <v>69</v>
      </c>
      <c r="AX49" s="23">
        <f>AJ49/AY49</f>
        <v>4.8129781060406227</v>
      </c>
      <c r="AY49" s="8">
        <f>W49/AC49*AJ49</f>
        <v>10003.993149183383</v>
      </c>
      <c r="AZ49" s="8"/>
      <c r="BA49">
        <v>482</v>
      </c>
      <c r="BB49">
        <v>73</v>
      </c>
      <c r="BC49" s="6">
        <v>459</v>
      </c>
      <c r="BD49" s="6">
        <v>71</v>
      </c>
      <c r="BE49" s="28" t="s">
        <v>69</v>
      </c>
      <c r="BF49" s="28" t="s">
        <v>69</v>
      </c>
      <c r="BG49" s="28" t="s">
        <v>69</v>
      </c>
      <c r="BH49" s="28" t="s">
        <v>69</v>
      </c>
      <c r="BI49" s="103">
        <f>BA49-BC49</f>
        <v>23</v>
      </c>
      <c r="BJ49" s="28" t="s">
        <v>69</v>
      </c>
      <c r="BK49" s="28" t="s">
        <v>69</v>
      </c>
      <c r="BL49" s="28" t="s">
        <v>69</v>
      </c>
      <c r="BM49" s="28"/>
      <c r="BN49" s="28"/>
      <c r="BO49">
        <v>130</v>
      </c>
      <c r="BP49">
        <v>66</v>
      </c>
      <c r="BQ49">
        <v>94</v>
      </c>
      <c r="BR49">
        <v>60</v>
      </c>
      <c r="BS49" s="9" t="s">
        <v>69</v>
      </c>
      <c r="BT49" s="9" t="s">
        <v>69</v>
      </c>
      <c r="BU49" s="9"/>
      <c r="BV49" s="9"/>
      <c r="BW49" t="s">
        <v>69</v>
      </c>
      <c r="BX49" s="103">
        <f>BO49-BQ49</f>
        <v>36</v>
      </c>
      <c r="BY49" s="30" t="s">
        <v>69</v>
      </c>
      <c r="BZ49" s="28" t="s">
        <v>69</v>
      </c>
      <c r="CA49" s="28"/>
      <c r="CB49" s="28"/>
      <c r="CC49" t="s">
        <v>69</v>
      </c>
      <c r="CD49" t="s">
        <v>69</v>
      </c>
      <c r="CE49" s="6">
        <v>3</v>
      </c>
      <c r="CF49" s="6">
        <v>2</v>
      </c>
      <c r="CI49" s="6"/>
      <c r="CJ49" s="6"/>
      <c r="CK49" t="s">
        <v>527</v>
      </c>
      <c r="CL49" s="9" t="s">
        <v>175</v>
      </c>
    </row>
    <row r="50" spans="1:92" x14ac:dyDescent="0.3">
      <c r="A50" s="4" t="s">
        <v>3</v>
      </c>
      <c r="B50" t="s">
        <v>4</v>
      </c>
      <c r="C50" t="s">
        <v>2</v>
      </c>
      <c r="D50" s="7" t="s">
        <v>519</v>
      </c>
      <c r="E50" t="s">
        <v>556</v>
      </c>
      <c r="F50" s="16">
        <v>1993</v>
      </c>
      <c r="G50" s="1">
        <v>34099</v>
      </c>
      <c r="H50" s="1">
        <v>34168</v>
      </c>
      <c r="I50" s="5">
        <f t="shared" si="2"/>
        <v>70</v>
      </c>
      <c r="J50" s="5"/>
      <c r="K50" s="5"/>
      <c r="L50" s="5"/>
      <c r="M50" s="5"/>
      <c r="N50" s="240" t="s">
        <v>69</v>
      </c>
      <c r="O50" s="240" t="s">
        <v>69</v>
      </c>
      <c r="P50" s="240" t="s">
        <v>69</v>
      </c>
      <c r="Q50" s="240" t="s">
        <v>69</v>
      </c>
      <c r="R50" s="240" t="s">
        <v>69</v>
      </c>
      <c r="S50" s="240" t="s">
        <v>69</v>
      </c>
      <c r="T50" s="240" t="s">
        <v>69</v>
      </c>
      <c r="U50" s="240" t="s">
        <v>69</v>
      </c>
      <c r="V50" s="240" t="s">
        <v>69</v>
      </c>
      <c r="W50" s="6">
        <v>3732</v>
      </c>
      <c r="X50" s="6">
        <v>249</v>
      </c>
      <c r="Y50" s="6" t="s">
        <v>69</v>
      </c>
      <c r="Z50" s="6" t="s">
        <v>69</v>
      </c>
      <c r="AA50" s="6"/>
      <c r="AB50" s="6"/>
      <c r="AC50" s="6">
        <v>20323</v>
      </c>
      <c r="AD50" s="6">
        <v>1564</v>
      </c>
      <c r="AE50" s="18" t="s">
        <v>69</v>
      </c>
      <c r="AF50" s="18" t="s">
        <v>69</v>
      </c>
      <c r="AG50" s="18"/>
      <c r="AH50" s="18"/>
      <c r="AI50" s="6">
        <f t="shared" si="3"/>
        <v>49917</v>
      </c>
      <c r="AJ50" s="6">
        <v>49917</v>
      </c>
      <c r="AK50" s="6">
        <v>4297</v>
      </c>
      <c r="AL50" s="18" t="s">
        <v>69</v>
      </c>
      <c r="AM50" s="18" t="s">
        <v>69</v>
      </c>
      <c r="AN50" s="6">
        <v>5186</v>
      </c>
      <c r="AO50" s="6">
        <v>769</v>
      </c>
      <c r="AP50" s="18" t="s">
        <v>69</v>
      </c>
      <c r="AQ50" s="18" t="s">
        <v>69</v>
      </c>
      <c r="AR50" s="18">
        <v>44731</v>
      </c>
      <c r="AS50" s="18">
        <v>4197</v>
      </c>
      <c r="AT50" s="18" t="s">
        <v>69</v>
      </c>
      <c r="AU50" s="18" t="s">
        <v>69</v>
      </c>
      <c r="AV50" s="8">
        <f t="shared" ref="AV50:AV51" si="4">AY50</f>
        <v>9166.4736505437195</v>
      </c>
      <c r="AW50" s="28" t="s">
        <v>69</v>
      </c>
      <c r="AX50" s="23">
        <f t="shared" ref="AX50:AX51" si="5">AJ50/AY50</f>
        <v>5.445605573419078</v>
      </c>
      <c r="AY50" s="8">
        <f>W50/AC50*AJ50</f>
        <v>9166.4736505437195</v>
      </c>
      <c r="AZ50" s="8"/>
      <c r="BA50">
        <v>609</v>
      </c>
      <c r="BB50">
        <v>111</v>
      </c>
      <c r="BC50" s="6">
        <v>578</v>
      </c>
      <c r="BD50" s="6">
        <v>110</v>
      </c>
      <c r="BE50" s="28" t="s">
        <v>69</v>
      </c>
      <c r="BF50" s="28" t="s">
        <v>69</v>
      </c>
      <c r="BG50" s="28" t="s">
        <v>69</v>
      </c>
      <c r="BH50" s="28" t="s">
        <v>69</v>
      </c>
      <c r="BI50" s="103">
        <f t="shared" ref="BI50:BI63" si="6">BA50-BC50</f>
        <v>31</v>
      </c>
      <c r="BJ50" s="28" t="s">
        <v>69</v>
      </c>
      <c r="BK50" s="28" t="s">
        <v>69</v>
      </c>
      <c r="BL50" s="28" t="s">
        <v>69</v>
      </c>
      <c r="BM50" s="28"/>
      <c r="BN50" s="28"/>
      <c r="BO50">
        <v>143</v>
      </c>
      <c r="BP50">
        <v>41</v>
      </c>
      <c r="BQ50">
        <v>114</v>
      </c>
      <c r="BR50">
        <v>39</v>
      </c>
      <c r="BS50" s="9" t="s">
        <v>69</v>
      </c>
      <c r="BT50" s="9" t="s">
        <v>69</v>
      </c>
      <c r="BU50" s="9"/>
      <c r="BV50" s="9"/>
      <c r="BW50" t="s">
        <v>69</v>
      </c>
      <c r="BX50" s="103">
        <f t="shared" ref="BX50:BX63" si="7">BO50-BQ50</f>
        <v>29</v>
      </c>
      <c r="BY50" s="30" t="s">
        <v>69</v>
      </c>
      <c r="BZ50" s="28" t="s">
        <v>69</v>
      </c>
      <c r="CA50" s="28"/>
      <c r="CB50" s="28"/>
      <c r="CC50" t="s">
        <v>69</v>
      </c>
      <c r="CD50" t="s">
        <v>69</v>
      </c>
      <c r="CE50" s="6">
        <v>5</v>
      </c>
      <c r="CF50" s="6">
        <v>4</v>
      </c>
      <c r="CI50" s="6"/>
      <c r="CJ50" s="6"/>
      <c r="CK50" t="s">
        <v>425</v>
      </c>
      <c r="CL50" s="9" t="s">
        <v>528</v>
      </c>
    </row>
    <row r="51" spans="1:92" x14ac:dyDescent="0.3">
      <c r="A51" s="4" t="s">
        <v>5</v>
      </c>
      <c r="B51" t="s">
        <v>6</v>
      </c>
      <c r="C51" t="s">
        <v>2</v>
      </c>
      <c r="D51" s="7" t="s">
        <v>519</v>
      </c>
      <c r="E51" t="s">
        <v>556</v>
      </c>
      <c r="F51" s="16">
        <v>1994</v>
      </c>
      <c r="G51" s="244">
        <v>34463</v>
      </c>
      <c r="H51" s="1">
        <v>34532</v>
      </c>
      <c r="I51" s="5">
        <f t="shared" si="2"/>
        <v>70</v>
      </c>
      <c r="J51" s="5"/>
      <c r="K51" s="5"/>
      <c r="L51" s="5"/>
      <c r="M51" s="5"/>
      <c r="N51" s="240" t="s">
        <v>69</v>
      </c>
      <c r="O51" s="240" t="s">
        <v>69</v>
      </c>
      <c r="P51" s="240" t="s">
        <v>69</v>
      </c>
      <c r="Q51" s="240" t="s">
        <v>69</v>
      </c>
      <c r="R51" s="240" t="s">
        <v>69</v>
      </c>
      <c r="S51" s="240" t="s">
        <v>69</v>
      </c>
      <c r="T51" s="240" t="s">
        <v>69</v>
      </c>
      <c r="U51" s="240" t="s">
        <v>69</v>
      </c>
      <c r="V51" s="240" t="s">
        <v>69</v>
      </c>
      <c r="W51" s="6">
        <v>3712</v>
      </c>
      <c r="X51" s="6">
        <v>257</v>
      </c>
      <c r="Y51" s="6" t="s">
        <v>69</v>
      </c>
      <c r="Z51" s="6" t="s">
        <v>69</v>
      </c>
      <c r="AA51" s="6"/>
      <c r="AB51" s="6"/>
      <c r="AC51" s="6">
        <v>18071</v>
      </c>
      <c r="AD51" s="6">
        <v>1416</v>
      </c>
      <c r="AE51" s="18" t="s">
        <v>69</v>
      </c>
      <c r="AF51" s="18" t="s">
        <v>69</v>
      </c>
      <c r="AG51" s="18"/>
      <c r="AH51" s="18"/>
      <c r="AI51" s="6">
        <f t="shared" si="3"/>
        <v>47734</v>
      </c>
      <c r="AJ51" s="6">
        <v>47734</v>
      </c>
      <c r="AK51" s="6">
        <v>4055</v>
      </c>
      <c r="AL51" s="18" t="s">
        <v>69</v>
      </c>
      <c r="AM51" s="18" t="s">
        <v>69</v>
      </c>
      <c r="AN51" s="6">
        <v>9196</v>
      </c>
      <c r="AO51" s="6">
        <v>1527</v>
      </c>
      <c r="AP51" s="18" t="s">
        <v>69</v>
      </c>
      <c r="AQ51" s="18" t="s">
        <v>69</v>
      </c>
      <c r="AR51" s="18">
        <v>38537</v>
      </c>
      <c r="AS51" s="18">
        <v>3388</v>
      </c>
      <c r="AT51" s="18" t="s">
        <v>69</v>
      </c>
      <c r="AU51" s="18" t="s">
        <v>69</v>
      </c>
      <c r="AV51" s="8">
        <f t="shared" si="4"/>
        <v>9805.1357423496211</v>
      </c>
      <c r="AW51" s="28" t="s">
        <v>69</v>
      </c>
      <c r="AX51" s="23">
        <f t="shared" si="5"/>
        <v>4.8682650862068968</v>
      </c>
      <c r="AY51" s="8">
        <f>W51/AC51*AJ51</f>
        <v>9805.1357423496211</v>
      </c>
      <c r="AZ51" s="8"/>
      <c r="BA51">
        <v>1037</v>
      </c>
      <c r="BB51">
        <v>173</v>
      </c>
      <c r="BC51" s="6">
        <v>996</v>
      </c>
      <c r="BD51" s="6">
        <v>166</v>
      </c>
      <c r="BE51" s="28" t="s">
        <v>69</v>
      </c>
      <c r="BF51" s="28" t="s">
        <v>69</v>
      </c>
      <c r="BG51" s="28" t="s">
        <v>69</v>
      </c>
      <c r="BH51" s="28" t="s">
        <v>69</v>
      </c>
      <c r="BI51" s="103">
        <f t="shared" si="6"/>
        <v>41</v>
      </c>
      <c r="BJ51" s="28" t="s">
        <v>69</v>
      </c>
      <c r="BK51" s="28" t="s">
        <v>69</v>
      </c>
      <c r="BL51" s="28" t="s">
        <v>69</v>
      </c>
      <c r="BM51" s="28"/>
      <c r="BN51" s="28"/>
      <c r="BO51">
        <v>104</v>
      </c>
      <c r="BP51">
        <v>67</v>
      </c>
      <c r="BQ51">
        <v>85</v>
      </c>
      <c r="BR51">
        <v>67</v>
      </c>
      <c r="BS51" s="9" t="s">
        <v>69</v>
      </c>
      <c r="BT51" s="9" t="s">
        <v>69</v>
      </c>
      <c r="BU51" s="9"/>
      <c r="BV51" s="9"/>
      <c r="BW51" t="s">
        <v>69</v>
      </c>
      <c r="BX51" s="103">
        <f t="shared" si="7"/>
        <v>19</v>
      </c>
      <c r="BY51" s="30" t="s">
        <v>69</v>
      </c>
      <c r="BZ51" s="28" t="s">
        <v>69</v>
      </c>
      <c r="CA51" s="28"/>
      <c r="CB51" s="28"/>
      <c r="CC51" s="6" t="s">
        <v>69</v>
      </c>
      <c r="CD51" s="6" t="s">
        <v>69</v>
      </c>
      <c r="CE51" s="6"/>
      <c r="CF51" s="6" t="s">
        <v>69</v>
      </c>
      <c r="CI51" s="6"/>
      <c r="CJ51" s="6"/>
      <c r="CK51" s="6"/>
      <c r="CL51" s="6" t="s">
        <v>69</v>
      </c>
    </row>
    <row r="52" spans="1:92" s="51" customFormat="1" x14ac:dyDescent="0.3">
      <c r="A52" s="57" t="s">
        <v>543</v>
      </c>
      <c r="B52" s="48"/>
      <c r="C52" s="48"/>
      <c r="E52" s="112"/>
      <c r="F52" s="50"/>
      <c r="G52" s="112" t="s">
        <v>550</v>
      </c>
      <c r="I52" s="58"/>
      <c r="J52" s="246"/>
      <c r="K52" s="246"/>
      <c r="L52" s="246"/>
      <c r="M52" s="246"/>
      <c r="N52" s="246"/>
      <c r="O52" s="246"/>
      <c r="P52" s="58"/>
      <c r="Q52" s="58"/>
      <c r="R52" s="58"/>
      <c r="S52" s="58"/>
      <c r="T52" s="58"/>
      <c r="U52" s="58"/>
      <c r="V52" s="58"/>
      <c r="W52" s="52"/>
      <c r="X52" s="52"/>
      <c r="Y52" s="52"/>
      <c r="Z52" s="52"/>
      <c r="AA52" s="52"/>
      <c r="AB52" s="52"/>
      <c r="AC52" s="53"/>
      <c r="AD52" s="53"/>
      <c r="AE52" s="53"/>
      <c r="AF52" s="53"/>
      <c r="AG52" s="53"/>
      <c r="AH52" s="53"/>
      <c r="AI52" s="53"/>
      <c r="AJ52" s="53"/>
      <c r="AK52" s="53"/>
      <c r="AL52" s="53"/>
      <c r="AM52" s="53"/>
      <c r="AN52" s="53"/>
      <c r="AO52" s="53"/>
      <c r="AP52" s="53"/>
      <c r="AQ52" s="53"/>
      <c r="AR52" s="53"/>
      <c r="AS52" s="53"/>
      <c r="AT52" s="53"/>
      <c r="AU52" s="53"/>
      <c r="AX52" s="54"/>
      <c r="AY52" s="55"/>
      <c r="BA52" s="53"/>
      <c r="BB52" s="53"/>
      <c r="BC52" s="53"/>
      <c r="BD52" s="56"/>
      <c r="BE52" s="56"/>
      <c r="BF52" s="56"/>
      <c r="BG52" s="56"/>
      <c r="BH52" s="56"/>
      <c r="BI52" s="55"/>
      <c r="BJ52" s="55"/>
      <c r="BK52" s="55"/>
      <c r="BL52" s="55"/>
      <c r="BM52" s="55"/>
      <c r="BN52" s="55"/>
      <c r="BO52" s="56"/>
      <c r="BP52" s="56"/>
      <c r="BQ52" s="53"/>
      <c r="BR52" s="56"/>
      <c r="BS52" s="56"/>
      <c r="BT52" s="56"/>
      <c r="BU52" s="56"/>
      <c r="BV52" s="56"/>
      <c r="BW52" s="53"/>
      <c r="BX52" s="55"/>
    </row>
    <row r="53" spans="1:92" x14ac:dyDescent="0.3">
      <c r="A53" s="4" t="s">
        <v>7</v>
      </c>
      <c r="B53" t="s">
        <v>8</v>
      </c>
      <c r="C53" t="s">
        <v>9</v>
      </c>
      <c r="D53" s="7" t="s">
        <v>519</v>
      </c>
      <c r="E53" t="s">
        <v>548</v>
      </c>
      <c r="F53" s="16">
        <v>1995</v>
      </c>
      <c r="G53" s="1">
        <v>34820</v>
      </c>
      <c r="H53" s="1">
        <v>34896</v>
      </c>
      <c r="I53" s="5">
        <f t="shared" si="2"/>
        <v>77</v>
      </c>
      <c r="J53" s="387">
        <f>AVERAGE($J$40:$J$41)</f>
        <v>4.926882515479277</v>
      </c>
      <c r="K53" s="387">
        <f>AVERAGE($K$40:$K$41)</f>
        <v>6.0856245940679798</v>
      </c>
      <c r="L53" s="387">
        <f>AVERAGE($L$40:$L$41)</f>
        <v>5.3</v>
      </c>
      <c r="M53" s="60"/>
      <c r="N53" s="240" t="s">
        <v>69</v>
      </c>
      <c r="O53" s="240" t="s">
        <v>69</v>
      </c>
      <c r="P53" s="113">
        <f>Q53+R53</f>
        <v>9476</v>
      </c>
      <c r="Q53" s="115">
        <v>7602</v>
      </c>
      <c r="R53" s="115">
        <v>1874</v>
      </c>
      <c r="S53" s="235">
        <v>263</v>
      </c>
      <c r="T53" s="240" t="s">
        <v>69</v>
      </c>
      <c r="U53" s="240" t="s">
        <v>69</v>
      </c>
      <c r="V53" s="309" t="s">
        <v>69</v>
      </c>
      <c r="W53" s="6" t="s">
        <v>69</v>
      </c>
      <c r="X53" s="6" t="s">
        <v>69</v>
      </c>
      <c r="Y53" s="6" t="s">
        <v>69</v>
      </c>
      <c r="Z53" s="6" t="s">
        <v>69</v>
      </c>
      <c r="AA53" s="6"/>
      <c r="AB53" s="6"/>
      <c r="AC53" s="6" t="s">
        <v>69</v>
      </c>
      <c r="AD53" s="6" t="s">
        <v>69</v>
      </c>
      <c r="AE53" s="18" t="s">
        <v>69</v>
      </c>
      <c r="AF53" s="18" t="s">
        <v>69</v>
      </c>
      <c r="AG53" s="18"/>
      <c r="AH53" s="18"/>
      <c r="AI53" s="26">
        <f>J53*P53</f>
        <v>46687.138716681628</v>
      </c>
      <c r="AJ53" s="6" t="s">
        <v>69</v>
      </c>
      <c r="AK53" s="6" t="s">
        <v>69</v>
      </c>
      <c r="AL53" s="18" t="s">
        <v>69</v>
      </c>
      <c r="AM53" s="18" t="s">
        <v>69</v>
      </c>
      <c r="AN53" s="6" t="s">
        <v>69</v>
      </c>
      <c r="AO53" s="6" t="s">
        <v>69</v>
      </c>
      <c r="AP53" s="18" t="s">
        <v>69</v>
      </c>
      <c r="AQ53" s="18" t="s">
        <v>69</v>
      </c>
      <c r="AR53" s="18" t="s">
        <v>69</v>
      </c>
      <c r="AS53" s="18" t="s">
        <v>69</v>
      </c>
      <c r="AT53" s="18" t="s">
        <v>69</v>
      </c>
      <c r="AU53" s="18" t="s">
        <v>69</v>
      </c>
      <c r="AV53" s="9" t="s">
        <v>69</v>
      </c>
      <c r="AW53" s="28" t="s">
        <v>69</v>
      </c>
      <c r="AX53" s="10" t="e">
        <f t="shared" ref="AX53:AX63" si="8">AJ53/AW53</f>
        <v>#VALUE!</v>
      </c>
      <c r="AY53" s="8" t="e">
        <f t="shared" ref="AY53:AY63" si="9">W53/AC53*AJ53</f>
        <v>#VALUE!</v>
      </c>
      <c r="BA53" s="6" t="s">
        <v>69</v>
      </c>
      <c r="BB53" s="6" t="s">
        <v>69</v>
      </c>
      <c r="BC53" s="26">
        <f>S53*J53</f>
        <v>1295.77010157105</v>
      </c>
      <c r="BD53" s="6" t="s">
        <v>69</v>
      </c>
      <c r="BE53" s="28" t="s">
        <v>69</v>
      </c>
      <c r="BF53" s="28" t="s">
        <v>69</v>
      </c>
      <c r="BG53" s="28" t="s">
        <v>69</v>
      </c>
      <c r="BH53" s="28" t="s">
        <v>69</v>
      </c>
      <c r="BI53" s="103" t="e">
        <f t="shared" si="6"/>
        <v>#VALUE!</v>
      </c>
      <c r="BJ53" s="28" t="s">
        <v>69</v>
      </c>
      <c r="BK53" s="28" t="s">
        <v>69</v>
      </c>
      <c r="BL53" s="28" t="s">
        <v>69</v>
      </c>
      <c r="BM53" s="28"/>
      <c r="BN53" s="28"/>
      <c r="BO53" s="6" t="s">
        <v>69</v>
      </c>
      <c r="BP53" s="6" t="s">
        <v>69</v>
      </c>
      <c r="BQ53" s="6"/>
      <c r="BR53" s="6" t="s">
        <v>69</v>
      </c>
      <c r="BS53" s="9" t="s">
        <v>69</v>
      </c>
      <c r="BT53" s="9" t="s">
        <v>69</v>
      </c>
      <c r="BU53" s="9"/>
      <c r="BV53" s="9"/>
      <c r="BW53" t="s">
        <v>69</v>
      </c>
      <c r="BX53" s="103" t="e">
        <f t="shared" si="7"/>
        <v>#VALUE!</v>
      </c>
      <c r="BY53" s="30"/>
      <c r="BZ53" s="28"/>
      <c r="CA53" s="28"/>
      <c r="CB53" s="28"/>
      <c r="CC53" s="6" t="s">
        <v>69</v>
      </c>
      <c r="CD53" s="6" t="s">
        <v>69</v>
      </c>
      <c r="CE53" s="6"/>
      <c r="CF53" s="6" t="s">
        <v>69</v>
      </c>
      <c r="CI53" s="6"/>
      <c r="CJ53" s="6"/>
      <c r="CL53" t="s">
        <v>69</v>
      </c>
    </row>
    <row r="54" spans="1:92" s="48" customFormat="1" x14ac:dyDescent="0.3">
      <c r="A54" s="57" t="s">
        <v>704</v>
      </c>
      <c r="D54" s="280"/>
      <c r="F54" s="325"/>
      <c r="G54" s="326"/>
      <c r="H54" s="326"/>
      <c r="I54" s="58"/>
      <c r="J54" s="246"/>
      <c r="K54" s="246"/>
      <c r="L54" s="246"/>
      <c r="M54" s="246"/>
      <c r="N54" s="336"/>
      <c r="O54" s="336"/>
      <c r="P54" s="331"/>
      <c r="Q54" s="330"/>
      <c r="R54" s="330"/>
      <c r="S54" s="225"/>
      <c r="T54" s="336"/>
      <c r="U54" s="336"/>
      <c r="V54" s="335"/>
      <c r="W54" s="330"/>
      <c r="X54" s="330"/>
      <c r="Y54" s="330"/>
      <c r="Z54" s="330"/>
      <c r="AA54" s="330"/>
      <c r="AB54" s="330"/>
      <c r="AC54" s="330"/>
      <c r="AD54" s="330"/>
      <c r="AE54" s="329"/>
      <c r="AF54" s="329"/>
      <c r="AG54" s="329"/>
      <c r="AH54" s="329"/>
      <c r="AI54" s="337"/>
      <c r="AJ54" s="330"/>
      <c r="AK54" s="330"/>
      <c r="AL54" s="329"/>
      <c r="AM54" s="329"/>
      <c r="AN54" s="330"/>
      <c r="AO54" s="330"/>
      <c r="AP54" s="329"/>
      <c r="AQ54" s="329"/>
      <c r="AR54" s="329"/>
      <c r="AS54" s="329"/>
      <c r="AT54" s="329"/>
      <c r="AU54" s="329"/>
      <c r="AV54" s="328"/>
      <c r="AW54" s="332"/>
      <c r="AX54" s="338"/>
      <c r="AY54" s="331"/>
      <c r="BA54" s="330"/>
      <c r="BB54" s="330"/>
      <c r="BC54" s="337"/>
      <c r="BD54" s="330"/>
      <c r="BE54" s="332"/>
      <c r="BF54" s="332"/>
      <c r="BG54" s="332"/>
      <c r="BH54" s="332"/>
      <c r="BI54" s="334"/>
      <c r="BJ54" s="332"/>
      <c r="BK54" s="332"/>
      <c r="BL54" s="332"/>
      <c r="BM54" s="332"/>
      <c r="BN54" s="332"/>
      <c r="BO54" s="330"/>
      <c r="BP54" s="330"/>
      <c r="BQ54" s="330"/>
      <c r="BR54" s="330"/>
      <c r="BS54" s="328"/>
      <c r="BT54" s="328"/>
      <c r="BU54" s="328"/>
      <c r="BV54" s="328"/>
      <c r="BX54" s="334"/>
      <c r="BY54" s="335"/>
      <c r="BZ54" s="332"/>
      <c r="CA54" s="332"/>
      <c r="CB54" s="332"/>
      <c r="CC54" s="330"/>
      <c r="CD54" s="330"/>
      <c r="CE54" s="330"/>
      <c r="CF54" s="330"/>
      <c r="CI54" s="330"/>
      <c r="CJ54" s="330"/>
    </row>
    <row r="55" spans="1:92" x14ac:dyDescent="0.3">
      <c r="A55" s="4" t="s">
        <v>10</v>
      </c>
      <c r="B55" t="s">
        <v>11</v>
      </c>
      <c r="C55" t="s">
        <v>9</v>
      </c>
      <c r="D55" s="7" t="s">
        <v>519</v>
      </c>
      <c r="E55" t="s">
        <v>547</v>
      </c>
      <c r="F55" s="16">
        <v>1996</v>
      </c>
      <c r="G55" s="1">
        <v>35186</v>
      </c>
      <c r="H55" s="1">
        <v>35260</v>
      </c>
      <c r="I55" s="5">
        <f t="shared" si="2"/>
        <v>75</v>
      </c>
      <c r="J55" s="387">
        <f t="shared" ref="J55:J63" si="10">AVERAGE($J$40:$J$41)</f>
        <v>4.926882515479277</v>
      </c>
      <c r="K55" s="387">
        <f t="shared" ref="K55:K63" si="11">AVERAGE($K$40:$K$41)</f>
        <v>6.0856245940679798</v>
      </c>
      <c r="L55" s="387">
        <f t="shared" ref="L55:L63" si="12">AVERAGE($L$40:$L$41)</f>
        <v>5.3</v>
      </c>
      <c r="M55" s="60"/>
      <c r="N55" s="240" t="s">
        <v>69</v>
      </c>
      <c r="O55" s="240" t="s">
        <v>69</v>
      </c>
      <c r="P55" s="113">
        <f>Q55+R55</f>
        <v>7670</v>
      </c>
      <c r="Q55" s="115">
        <v>5434</v>
      </c>
      <c r="R55" s="115">
        <v>2236</v>
      </c>
      <c r="S55" s="115">
        <v>291</v>
      </c>
      <c r="T55" s="240" t="s">
        <v>69</v>
      </c>
      <c r="U55" s="240" t="s">
        <v>69</v>
      </c>
      <c r="V55" s="309" t="s">
        <v>69</v>
      </c>
      <c r="W55" s="6" t="s">
        <v>69</v>
      </c>
      <c r="X55" s="6" t="s">
        <v>69</v>
      </c>
      <c r="Y55" s="6" t="s">
        <v>69</v>
      </c>
      <c r="Z55" s="6" t="s">
        <v>69</v>
      </c>
      <c r="AA55" s="6"/>
      <c r="AB55" s="6"/>
      <c r="AC55" s="6" t="s">
        <v>69</v>
      </c>
      <c r="AD55" s="6" t="s">
        <v>69</v>
      </c>
      <c r="AE55" s="18" t="s">
        <v>69</v>
      </c>
      <c r="AF55" s="18" t="s">
        <v>69</v>
      </c>
      <c r="AG55" s="18"/>
      <c r="AH55" s="18"/>
      <c r="AI55" s="26">
        <f>J55*P55</f>
        <v>37789.188893726052</v>
      </c>
      <c r="AJ55" s="6" t="s">
        <v>69</v>
      </c>
      <c r="AK55" s="6" t="s">
        <v>69</v>
      </c>
      <c r="AL55" s="18" t="s">
        <v>69</v>
      </c>
      <c r="AM55" s="18" t="s">
        <v>69</v>
      </c>
      <c r="AN55" s="6" t="s">
        <v>69</v>
      </c>
      <c r="AO55" s="9" t="s">
        <v>69</v>
      </c>
      <c r="AP55" s="18" t="s">
        <v>69</v>
      </c>
      <c r="AQ55" s="18" t="s">
        <v>69</v>
      </c>
      <c r="AR55" s="18" t="s">
        <v>69</v>
      </c>
      <c r="AS55" s="18" t="s">
        <v>69</v>
      </c>
      <c r="AT55" s="18" t="s">
        <v>69</v>
      </c>
      <c r="AU55" s="18" t="s">
        <v>69</v>
      </c>
      <c r="AV55" s="9" t="str">
        <f t="shared" ref="AV55:AV63" si="13">AW55</f>
        <v>nd</v>
      </c>
      <c r="AW55" s="28" t="s">
        <v>69</v>
      </c>
      <c r="AX55" s="10" t="e">
        <f t="shared" si="8"/>
        <v>#VALUE!</v>
      </c>
      <c r="AY55" s="8" t="e">
        <f t="shared" si="9"/>
        <v>#VALUE!</v>
      </c>
      <c r="AZ55" s="26"/>
      <c r="BA55" s="9" t="s">
        <v>69</v>
      </c>
      <c r="BB55" s="9" t="s">
        <v>69</v>
      </c>
      <c r="BC55" s="26">
        <f>S55*J55</f>
        <v>1433.7228120044697</v>
      </c>
      <c r="BD55" s="28" t="s">
        <v>69</v>
      </c>
      <c r="BE55" s="28" t="s">
        <v>69</v>
      </c>
      <c r="BF55" s="28" t="s">
        <v>69</v>
      </c>
      <c r="BG55" s="28" t="s">
        <v>69</v>
      </c>
      <c r="BH55" s="28" t="s">
        <v>69</v>
      </c>
      <c r="BI55" s="103" t="e">
        <f t="shared" si="6"/>
        <v>#VALUE!</v>
      </c>
      <c r="BJ55" s="28" t="s">
        <v>69</v>
      </c>
      <c r="BK55" s="28" t="s">
        <v>69</v>
      </c>
      <c r="BL55" s="28" t="s">
        <v>69</v>
      </c>
      <c r="BM55" s="28"/>
      <c r="BN55" s="28"/>
      <c r="BO55" s="28" t="s">
        <v>69</v>
      </c>
      <c r="BP55" s="28" t="s">
        <v>69</v>
      </c>
      <c r="BQ55" s="26"/>
      <c r="BR55" s="9" t="s">
        <v>69</v>
      </c>
      <c r="BS55" s="9" t="s">
        <v>69</v>
      </c>
      <c r="BT55" s="9" t="s">
        <v>69</v>
      </c>
      <c r="BU55" s="9"/>
      <c r="BV55" s="9"/>
      <c r="BW55" t="s">
        <v>69</v>
      </c>
      <c r="BX55" s="103" t="e">
        <f t="shared" si="7"/>
        <v>#VALUE!</v>
      </c>
      <c r="BY55" s="30" t="s">
        <v>69</v>
      </c>
      <c r="BZ55" s="28" t="s">
        <v>69</v>
      </c>
      <c r="CA55" s="28"/>
      <c r="CB55" s="28"/>
      <c r="CC55" s="28" t="s">
        <v>69</v>
      </c>
      <c r="CD55" s="28" t="s">
        <v>69</v>
      </c>
      <c r="CE55" s="28"/>
      <c r="CF55" s="28" t="s">
        <v>69</v>
      </c>
      <c r="CG55" s="28" t="s">
        <v>69</v>
      </c>
      <c r="CH55" s="28" t="s">
        <v>69</v>
      </c>
      <c r="CI55" s="28" t="s">
        <v>69</v>
      </c>
      <c r="CJ55" s="28" t="s">
        <v>69</v>
      </c>
      <c r="CK55" s="28"/>
      <c r="CL55" s="28" t="s">
        <v>69</v>
      </c>
      <c r="CM55" s="28" t="s">
        <v>69</v>
      </c>
      <c r="CN55" s="28" t="s">
        <v>69</v>
      </c>
    </row>
    <row r="56" spans="1:92" x14ac:dyDescent="0.3">
      <c r="A56" s="4" t="s">
        <v>12</v>
      </c>
      <c r="B56" t="s">
        <v>13</v>
      </c>
      <c r="C56" t="s">
        <v>2</v>
      </c>
      <c r="D56" s="7" t="s">
        <v>519</v>
      </c>
      <c r="E56" t="s">
        <v>547</v>
      </c>
      <c r="F56" s="16">
        <v>1997</v>
      </c>
      <c r="G56" s="1">
        <v>35548</v>
      </c>
      <c r="H56" s="1">
        <v>35617</v>
      </c>
      <c r="I56" s="5">
        <f t="shared" si="2"/>
        <v>70</v>
      </c>
      <c r="J56" s="387">
        <f t="shared" si="10"/>
        <v>4.926882515479277</v>
      </c>
      <c r="K56" s="387">
        <f t="shared" si="11"/>
        <v>6.0856245940679798</v>
      </c>
      <c r="L56" s="387">
        <f t="shared" si="12"/>
        <v>5.3</v>
      </c>
      <c r="M56" s="60"/>
      <c r="N56" s="240" t="s">
        <v>69</v>
      </c>
      <c r="O56" s="240" t="s">
        <v>69</v>
      </c>
      <c r="P56" s="113">
        <f t="shared" ref="P56:P63" si="14">Q56+R56</f>
        <v>10885</v>
      </c>
      <c r="Q56" s="115">
        <v>9413</v>
      </c>
      <c r="R56" s="115">
        <v>1472</v>
      </c>
      <c r="S56" s="115">
        <v>175</v>
      </c>
      <c r="T56" s="240" t="s">
        <v>69</v>
      </c>
      <c r="U56" s="240" t="s">
        <v>69</v>
      </c>
      <c r="V56" s="309" t="s">
        <v>69</v>
      </c>
      <c r="W56" s="6" t="s">
        <v>69</v>
      </c>
      <c r="X56" s="6" t="s">
        <v>69</v>
      </c>
      <c r="Y56" s="6" t="s">
        <v>69</v>
      </c>
      <c r="Z56" s="6" t="s">
        <v>69</v>
      </c>
      <c r="AA56" s="6"/>
      <c r="AB56" s="6"/>
      <c r="AC56" s="6" t="s">
        <v>69</v>
      </c>
      <c r="AD56" s="6" t="s">
        <v>69</v>
      </c>
      <c r="AE56" s="18" t="s">
        <v>69</v>
      </c>
      <c r="AF56" s="18" t="s">
        <v>69</v>
      </c>
      <c r="AG56" s="18"/>
      <c r="AH56" s="18"/>
      <c r="AI56" s="26">
        <f t="shared" ref="AI56:AI63" si="15">J56*P56</f>
        <v>53629.116180991929</v>
      </c>
      <c r="AJ56" s="6" t="s">
        <v>69</v>
      </c>
      <c r="AK56" s="6" t="s">
        <v>69</v>
      </c>
      <c r="AL56" s="18" t="s">
        <v>69</v>
      </c>
      <c r="AM56" s="18" t="s">
        <v>69</v>
      </c>
      <c r="AN56" s="6" t="s">
        <v>69</v>
      </c>
      <c r="AO56" s="9" t="s">
        <v>69</v>
      </c>
      <c r="AP56" s="18" t="s">
        <v>69</v>
      </c>
      <c r="AQ56" s="18" t="s">
        <v>69</v>
      </c>
      <c r="AR56" s="18" t="s">
        <v>69</v>
      </c>
      <c r="AS56" s="18" t="s">
        <v>69</v>
      </c>
      <c r="AT56" s="18" t="s">
        <v>69</v>
      </c>
      <c r="AU56" s="18" t="s">
        <v>69</v>
      </c>
      <c r="AV56" s="9" t="str">
        <f t="shared" si="13"/>
        <v>nd</v>
      </c>
      <c r="AW56" s="28" t="s">
        <v>69</v>
      </c>
      <c r="AX56" s="10" t="e">
        <f t="shared" si="8"/>
        <v>#VALUE!</v>
      </c>
      <c r="AY56" s="8" t="e">
        <f t="shared" si="9"/>
        <v>#VALUE!</v>
      </c>
      <c r="BA56" s="9" t="s">
        <v>69</v>
      </c>
      <c r="BB56" s="9" t="s">
        <v>69</v>
      </c>
      <c r="BC56" s="26">
        <f t="shared" ref="BC56:BC63" si="16">S56*J56</f>
        <v>862.20444020887351</v>
      </c>
      <c r="BD56" s="28" t="s">
        <v>69</v>
      </c>
      <c r="BE56" s="28" t="s">
        <v>69</v>
      </c>
      <c r="BF56" s="28" t="s">
        <v>69</v>
      </c>
      <c r="BG56" s="28" t="s">
        <v>69</v>
      </c>
      <c r="BH56" s="28" t="s">
        <v>69</v>
      </c>
      <c r="BI56" s="103" t="e">
        <f t="shared" si="6"/>
        <v>#VALUE!</v>
      </c>
      <c r="BJ56" s="28" t="s">
        <v>69</v>
      </c>
      <c r="BK56" s="28" t="s">
        <v>69</v>
      </c>
      <c r="BL56" s="28" t="s">
        <v>69</v>
      </c>
      <c r="BM56" s="28"/>
      <c r="BN56" s="28"/>
      <c r="BO56" s="28" t="s">
        <v>69</v>
      </c>
      <c r="BP56" s="28" t="s">
        <v>69</v>
      </c>
      <c r="BQ56" s="26"/>
      <c r="BR56" s="9" t="s">
        <v>69</v>
      </c>
      <c r="BS56" s="9" t="s">
        <v>69</v>
      </c>
      <c r="BT56" s="9" t="s">
        <v>69</v>
      </c>
      <c r="BU56" s="9"/>
      <c r="BV56" s="9"/>
      <c r="BW56" t="s">
        <v>69</v>
      </c>
      <c r="BX56" s="103" t="e">
        <f t="shared" si="7"/>
        <v>#VALUE!</v>
      </c>
      <c r="BY56" s="30" t="s">
        <v>69</v>
      </c>
      <c r="BZ56" s="28" t="s">
        <v>69</v>
      </c>
      <c r="CA56" s="28"/>
      <c r="CB56" s="28"/>
      <c r="CC56" s="28" t="s">
        <v>69</v>
      </c>
      <c r="CD56" s="28" t="s">
        <v>69</v>
      </c>
      <c r="CE56" s="28"/>
      <c r="CF56" s="28" t="s">
        <v>69</v>
      </c>
      <c r="CG56" s="28" t="s">
        <v>69</v>
      </c>
      <c r="CH56" s="28" t="s">
        <v>69</v>
      </c>
      <c r="CI56" s="28" t="s">
        <v>69</v>
      </c>
      <c r="CJ56" s="28" t="s">
        <v>69</v>
      </c>
      <c r="CK56" s="28"/>
      <c r="CL56" s="28" t="s">
        <v>69</v>
      </c>
      <c r="CM56" s="28" t="s">
        <v>69</v>
      </c>
      <c r="CN56" s="28" t="s">
        <v>69</v>
      </c>
    </row>
    <row r="57" spans="1:92" x14ac:dyDescent="0.3">
      <c r="A57" s="4" t="s">
        <v>14</v>
      </c>
      <c r="B57" t="s">
        <v>15</v>
      </c>
      <c r="C57" t="s">
        <v>9</v>
      </c>
      <c r="D57" s="7" t="s">
        <v>519</v>
      </c>
      <c r="E57" t="s">
        <v>547</v>
      </c>
      <c r="F57" s="16">
        <v>1998</v>
      </c>
      <c r="G57" s="1">
        <v>35912</v>
      </c>
      <c r="H57" s="1">
        <v>35967</v>
      </c>
      <c r="I57" s="5">
        <f t="shared" si="2"/>
        <v>56</v>
      </c>
      <c r="J57" s="387">
        <f t="shared" si="10"/>
        <v>4.926882515479277</v>
      </c>
      <c r="K57" s="387">
        <f t="shared" si="11"/>
        <v>6.0856245940679798</v>
      </c>
      <c r="L57" s="387">
        <f t="shared" si="12"/>
        <v>5.3</v>
      </c>
      <c r="M57" s="60"/>
      <c r="N57" s="240" t="s">
        <v>69</v>
      </c>
      <c r="O57" s="240" t="s">
        <v>69</v>
      </c>
      <c r="P57" s="113">
        <f t="shared" si="14"/>
        <v>8698</v>
      </c>
      <c r="Q57" s="115">
        <v>7784</v>
      </c>
      <c r="R57" s="115">
        <v>914</v>
      </c>
      <c r="S57" s="115">
        <v>71</v>
      </c>
      <c r="T57" s="240" t="s">
        <v>69</v>
      </c>
      <c r="U57" s="240" t="s">
        <v>69</v>
      </c>
      <c r="V57" s="309" t="s">
        <v>69</v>
      </c>
      <c r="W57" s="6" t="s">
        <v>69</v>
      </c>
      <c r="X57" s="6" t="s">
        <v>69</v>
      </c>
      <c r="Y57" s="6" t="s">
        <v>69</v>
      </c>
      <c r="Z57" s="6" t="s">
        <v>69</v>
      </c>
      <c r="AA57" s="6"/>
      <c r="AB57" s="6"/>
      <c r="AC57" s="6" t="s">
        <v>69</v>
      </c>
      <c r="AD57" s="6" t="s">
        <v>69</v>
      </c>
      <c r="AE57" s="18" t="s">
        <v>69</v>
      </c>
      <c r="AF57" s="18" t="s">
        <v>69</v>
      </c>
      <c r="AG57" s="18"/>
      <c r="AH57" s="18"/>
      <c r="AI57" s="26">
        <f t="shared" si="15"/>
        <v>42854.024119638751</v>
      </c>
      <c r="AJ57" s="6" t="s">
        <v>69</v>
      </c>
      <c r="AK57" s="6" t="s">
        <v>69</v>
      </c>
      <c r="AL57" s="18" t="s">
        <v>69</v>
      </c>
      <c r="AM57" s="18" t="s">
        <v>69</v>
      </c>
      <c r="AN57" s="6" t="s">
        <v>69</v>
      </c>
      <c r="AO57" s="9" t="s">
        <v>69</v>
      </c>
      <c r="AP57" s="18" t="s">
        <v>69</v>
      </c>
      <c r="AQ57" s="18" t="s">
        <v>69</v>
      </c>
      <c r="AR57" s="18" t="s">
        <v>69</v>
      </c>
      <c r="AS57" s="18" t="s">
        <v>69</v>
      </c>
      <c r="AT57" s="18" t="s">
        <v>69</v>
      </c>
      <c r="AU57" s="18" t="s">
        <v>69</v>
      </c>
      <c r="AV57" s="9" t="str">
        <f t="shared" si="13"/>
        <v>nd</v>
      </c>
      <c r="AW57" s="28" t="s">
        <v>69</v>
      </c>
      <c r="AX57" s="10" t="e">
        <f t="shared" si="8"/>
        <v>#VALUE!</v>
      </c>
      <c r="AY57" s="8" t="e">
        <f t="shared" si="9"/>
        <v>#VALUE!</v>
      </c>
      <c r="BA57" s="9" t="s">
        <v>69</v>
      </c>
      <c r="BB57" s="9" t="s">
        <v>69</v>
      </c>
      <c r="BC57" s="26">
        <f t="shared" si="16"/>
        <v>349.80865859902866</v>
      </c>
      <c r="BD57" s="28" t="s">
        <v>69</v>
      </c>
      <c r="BE57" s="28" t="s">
        <v>69</v>
      </c>
      <c r="BF57" s="28" t="s">
        <v>69</v>
      </c>
      <c r="BG57" s="28" t="s">
        <v>69</v>
      </c>
      <c r="BH57" s="28" t="s">
        <v>69</v>
      </c>
      <c r="BI57" s="103" t="e">
        <f t="shared" si="6"/>
        <v>#VALUE!</v>
      </c>
      <c r="BJ57" s="28" t="s">
        <v>69</v>
      </c>
      <c r="BK57" s="28" t="s">
        <v>69</v>
      </c>
      <c r="BL57" s="28" t="s">
        <v>69</v>
      </c>
      <c r="BM57" s="28"/>
      <c r="BN57" s="28"/>
      <c r="BO57" s="28" t="s">
        <v>69</v>
      </c>
      <c r="BP57" s="28" t="s">
        <v>69</v>
      </c>
      <c r="BQ57" s="26"/>
      <c r="BR57" s="9" t="s">
        <v>69</v>
      </c>
      <c r="BS57" s="9" t="s">
        <v>69</v>
      </c>
      <c r="BT57" s="9" t="s">
        <v>69</v>
      </c>
      <c r="BU57" s="9"/>
      <c r="BV57" s="9"/>
      <c r="BW57" t="s">
        <v>69</v>
      </c>
      <c r="BX57" s="103" t="e">
        <f t="shared" si="7"/>
        <v>#VALUE!</v>
      </c>
      <c r="BY57" s="30" t="s">
        <v>69</v>
      </c>
      <c r="BZ57" s="28" t="s">
        <v>69</v>
      </c>
      <c r="CA57" s="28"/>
      <c r="CB57" s="28"/>
      <c r="CC57" s="28" t="s">
        <v>69</v>
      </c>
      <c r="CD57" s="28" t="s">
        <v>69</v>
      </c>
      <c r="CE57" s="28"/>
      <c r="CF57" s="28" t="s">
        <v>69</v>
      </c>
      <c r="CG57" s="28" t="s">
        <v>69</v>
      </c>
      <c r="CH57" s="28" t="s">
        <v>69</v>
      </c>
      <c r="CI57" s="28" t="s">
        <v>69</v>
      </c>
      <c r="CJ57" s="28" t="s">
        <v>69</v>
      </c>
      <c r="CK57" s="28"/>
      <c r="CL57" s="28" t="s">
        <v>69</v>
      </c>
      <c r="CM57" s="28" t="s">
        <v>69</v>
      </c>
      <c r="CN57" s="28" t="s">
        <v>69</v>
      </c>
    </row>
    <row r="58" spans="1:92" x14ac:dyDescent="0.3">
      <c r="A58" s="4" t="s">
        <v>16</v>
      </c>
      <c r="B58" t="s">
        <v>17</v>
      </c>
      <c r="C58" t="s">
        <v>18</v>
      </c>
      <c r="D58" s="7" t="s">
        <v>519</v>
      </c>
      <c r="E58" t="s">
        <v>547</v>
      </c>
      <c r="F58" s="16">
        <v>1999</v>
      </c>
      <c r="G58" s="1">
        <v>36276</v>
      </c>
      <c r="H58" s="1">
        <v>36345</v>
      </c>
      <c r="I58" s="5">
        <f t="shared" si="2"/>
        <v>70</v>
      </c>
      <c r="J58" s="387">
        <f t="shared" si="10"/>
        <v>4.926882515479277</v>
      </c>
      <c r="K58" s="387">
        <f t="shared" si="11"/>
        <v>6.0856245940679798</v>
      </c>
      <c r="L58" s="387">
        <f t="shared" si="12"/>
        <v>5.3</v>
      </c>
      <c r="M58" s="60"/>
      <c r="N58" s="240" t="s">
        <v>69</v>
      </c>
      <c r="O58" s="240" t="s">
        <v>69</v>
      </c>
      <c r="P58" s="113">
        <f t="shared" si="14"/>
        <v>6831</v>
      </c>
      <c r="Q58" s="115">
        <v>6397</v>
      </c>
      <c r="R58" s="115">
        <v>434</v>
      </c>
      <c r="S58" s="115">
        <v>66</v>
      </c>
      <c r="T58" s="240" t="s">
        <v>69</v>
      </c>
      <c r="U58" s="104">
        <v>10</v>
      </c>
      <c r="V58" s="309" t="s">
        <v>69</v>
      </c>
      <c r="W58" s="6" t="s">
        <v>69</v>
      </c>
      <c r="X58" s="6" t="s">
        <v>69</v>
      </c>
      <c r="Y58" s="6" t="s">
        <v>69</v>
      </c>
      <c r="Z58" s="6" t="s">
        <v>69</v>
      </c>
      <c r="AA58" s="6"/>
      <c r="AB58" s="6"/>
      <c r="AC58" s="6" t="s">
        <v>69</v>
      </c>
      <c r="AD58" s="6" t="s">
        <v>69</v>
      </c>
      <c r="AE58" s="18" t="s">
        <v>69</v>
      </c>
      <c r="AF58" s="18" t="s">
        <v>69</v>
      </c>
      <c r="AG58" s="18"/>
      <c r="AH58" s="18"/>
      <c r="AI58" s="26">
        <f t="shared" si="15"/>
        <v>33655.534463238939</v>
      </c>
      <c r="AJ58" s="6" t="s">
        <v>69</v>
      </c>
      <c r="AK58" s="6" t="s">
        <v>69</v>
      </c>
      <c r="AL58" s="18" t="s">
        <v>69</v>
      </c>
      <c r="AM58" s="18" t="s">
        <v>69</v>
      </c>
      <c r="AN58" s="6" t="s">
        <v>69</v>
      </c>
      <c r="AO58" s="9" t="s">
        <v>69</v>
      </c>
      <c r="AP58" s="18" t="s">
        <v>69</v>
      </c>
      <c r="AQ58" s="18" t="s">
        <v>69</v>
      </c>
      <c r="AR58" s="18" t="s">
        <v>69</v>
      </c>
      <c r="AS58" s="18" t="s">
        <v>69</v>
      </c>
      <c r="AT58" s="18" t="s">
        <v>69</v>
      </c>
      <c r="AU58" s="18" t="s">
        <v>69</v>
      </c>
      <c r="AV58" s="9" t="str">
        <f t="shared" si="13"/>
        <v>nd</v>
      </c>
      <c r="AW58" s="28" t="s">
        <v>69</v>
      </c>
      <c r="AX58" s="10" t="e">
        <f t="shared" si="8"/>
        <v>#VALUE!</v>
      </c>
      <c r="AY58" s="8" t="e">
        <f t="shared" si="9"/>
        <v>#VALUE!</v>
      </c>
      <c r="BA58" s="9" t="s">
        <v>69</v>
      </c>
      <c r="BB58" s="9" t="s">
        <v>69</v>
      </c>
      <c r="BC58" s="26">
        <f t="shared" si="16"/>
        <v>325.17424602163226</v>
      </c>
      <c r="BD58" s="28" t="s">
        <v>69</v>
      </c>
      <c r="BE58" s="28" t="s">
        <v>69</v>
      </c>
      <c r="BF58" s="28" t="s">
        <v>69</v>
      </c>
      <c r="BG58" s="28" t="s">
        <v>69</v>
      </c>
      <c r="BH58" s="28" t="s">
        <v>69</v>
      </c>
      <c r="BI58" s="103" t="e">
        <f t="shared" si="6"/>
        <v>#VALUE!</v>
      </c>
      <c r="BJ58" s="28" t="s">
        <v>69</v>
      </c>
      <c r="BK58" s="28" t="s">
        <v>69</v>
      </c>
      <c r="BL58" s="28" t="s">
        <v>69</v>
      </c>
      <c r="BM58" s="28"/>
      <c r="BN58" s="28"/>
      <c r="BO58" s="28" t="s">
        <v>69</v>
      </c>
      <c r="BP58" s="28" t="s">
        <v>69</v>
      </c>
      <c r="BQ58" s="26">
        <f t="shared" ref="BQ58:BQ63" si="17">U58*J58</f>
        <v>49.268825154792772</v>
      </c>
      <c r="BR58" s="9" t="s">
        <v>69</v>
      </c>
      <c r="BS58" s="9" t="s">
        <v>69</v>
      </c>
      <c r="BT58" s="9" t="s">
        <v>69</v>
      </c>
      <c r="BU58" s="9"/>
      <c r="BV58" s="9"/>
      <c r="BW58" t="s">
        <v>69</v>
      </c>
      <c r="BX58" s="103" t="e">
        <f t="shared" si="7"/>
        <v>#VALUE!</v>
      </c>
      <c r="BY58" s="30" t="s">
        <v>69</v>
      </c>
      <c r="BZ58" s="28" t="s">
        <v>69</v>
      </c>
      <c r="CA58" s="28"/>
      <c r="CB58" s="28"/>
      <c r="CC58" s="28" t="s">
        <v>69</v>
      </c>
      <c r="CD58" s="28" t="s">
        <v>69</v>
      </c>
      <c r="CE58" s="28"/>
      <c r="CF58" s="28" t="s">
        <v>69</v>
      </c>
      <c r="CG58" s="28" t="s">
        <v>69</v>
      </c>
      <c r="CH58" s="28" t="s">
        <v>69</v>
      </c>
      <c r="CI58" s="28" t="s">
        <v>69</v>
      </c>
      <c r="CJ58" s="28" t="s">
        <v>69</v>
      </c>
      <c r="CK58" s="28"/>
      <c r="CL58" s="28" t="s">
        <v>69</v>
      </c>
      <c r="CM58" s="28" t="s">
        <v>69</v>
      </c>
      <c r="CN58" s="28" t="s">
        <v>69</v>
      </c>
    </row>
    <row r="59" spans="1:92" x14ac:dyDescent="0.3">
      <c r="A59" s="4" t="s">
        <v>19</v>
      </c>
      <c r="B59" t="s">
        <v>20</v>
      </c>
      <c r="C59" t="s">
        <v>21</v>
      </c>
      <c r="D59" s="7" t="s">
        <v>519</v>
      </c>
      <c r="E59" s="7" t="s">
        <v>524</v>
      </c>
      <c r="F59" s="16">
        <v>2000</v>
      </c>
      <c r="G59" s="1">
        <v>36640</v>
      </c>
      <c r="H59" s="1">
        <v>36779</v>
      </c>
      <c r="I59" s="5">
        <f t="shared" si="2"/>
        <v>140</v>
      </c>
      <c r="J59" s="387">
        <f t="shared" si="10"/>
        <v>4.926882515479277</v>
      </c>
      <c r="K59" s="387">
        <f t="shared" si="11"/>
        <v>6.0856245940679798</v>
      </c>
      <c r="L59" s="387">
        <f t="shared" si="12"/>
        <v>5.3</v>
      </c>
      <c r="M59" s="60"/>
      <c r="N59" s="240" t="s">
        <v>69</v>
      </c>
      <c r="O59" s="240" t="s">
        <v>69</v>
      </c>
      <c r="P59" s="113">
        <f t="shared" si="14"/>
        <v>10480</v>
      </c>
      <c r="Q59" s="115">
        <v>6342</v>
      </c>
      <c r="R59" s="115">
        <v>4138</v>
      </c>
      <c r="S59" s="115">
        <v>419</v>
      </c>
      <c r="T59" s="240" t="s">
        <v>69</v>
      </c>
      <c r="U59" s="104">
        <v>111</v>
      </c>
      <c r="V59" s="309" t="s">
        <v>69</v>
      </c>
      <c r="W59" s="6" t="s">
        <v>69</v>
      </c>
      <c r="X59" s="6" t="s">
        <v>69</v>
      </c>
      <c r="Y59" s="6" t="s">
        <v>69</v>
      </c>
      <c r="Z59" s="6" t="s">
        <v>69</v>
      </c>
      <c r="AA59" s="6"/>
      <c r="AB59" s="6"/>
      <c r="AC59" s="6" t="s">
        <v>69</v>
      </c>
      <c r="AD59" s="6" t="s">
        <v>69</v>
      </c>
      <c r="AE59" s="18" t="s">
        <v>69</v>
      </c>
      <c r="AF59" s="18" t="s">
        <v>69</v>
      </c>
      <c r="AG59" s="18"/>
      <c r="AH59" s="18"/>
      <c r="AI59" s="26">
        <f t="shared" si="15"/>
        <v>51633.728762222825</v>
      </c>
      <c r="AJ59" s="6" t="s">
        <v>69</v>
      </c>
      <c r="AK59" s="6" t="s">
        <v>69</v>
      </c>
      <c r="AL59" s="18" t="s">
        <v>69</v>
      </c>
      <c r="AM59" s="18" t="s">
        <v>69</v>
      </c>
      <c r="AN59" s="6" t="s">
        <v>69</v>
      </c>
      <c r="AO59" s="9" t="s">
        <v>69</v>
      </c>
      <c r="AP59" s="18" t="s">
        <v>69</v>
      </c>
      <c r="AQ59" s="18" t="s">
        <v>69</v>
      </c>
      <c r="AR59" s="18" t="s">
        <v>69</v>
      </c>
      <c r="AS59" s="18" t="s">
        <v>69</v>
      </c>
      <c r="AT59" s="18" t="s">
        <v>69</v>
      </c>
      <c r="AU59" s="18" t="s">
        <v>69</v>
      </c>
      <c r="AV59" s="9" t="str">
        <f t="shared" si="13"/>
        <v>nd</v>
      </c>
      <c r="AW59" s="28" t="s">
        <v>69</v>
      </c>
      <c r="AX59" s="10" t="e">
        <f t="shared" si="8"/>
        <v>#VALUE!</v>
      </c>
      <c r="AY59" s="8" t="e">
        <f t="shared" si="9"/>
        <v>#VALUE!</v>
      </c>
      <c r="BA59" s="9" t="s">
        <v>69</v>
      </c>
      <c r="BB59" s="9" t="s">
        <v>69</v>
      </c>
      <c r="BC59" s="26">
        <f t="shared" si="16"/>
        <v>2064.3637739858173</v>
      </c>
      <c r="BD59" s="28" t="s">
        <v>69</v>
      </c>
      <c r="BE59" s="28" t="s">
        <v>69</v>
      </c>
      <c r="BF59" s="28" t="s">
        <v>69</v>
      </c>
      <c r="BG59" s="28" t="s">
        <v>69</v>
      </c>
      <c r="BH59" s="28" t="s">
        <v>69</v>
      </c>
      <c r="BI59" s="103" t="e">
        <f t="shared" si="6"/>
        <v>#VALUE!</v>
      </c>
      <c r="BJ59" s="28" t="s">
        <v>69</v>
      </c>
      <c r="BK59" s="28" t="s">
        <v>69</v>
      </c>
      <c r="BL59" s="28" t="s">
        <v>69</v>
      </c>
      <c r="BM59" s="28"/>
      <c r="BN59" s="28"/>
      <c r="BO59" s="28" t="s">
        <v>69</v>
      </c>
      <c r="BP59" s="28" t="s">
        <v>69</v>
      </c>
      <c r="BQ59" s="26">
        <f t="shared" si="17"/>
        <v>546.88395921819972</v>
      </c>
      <c r="BR59" s="9" t="s">
        <v>69</v>
      </c>
      <c r="BS59" s="9" t="s">
        <v>69</v>
      </c>
      <c r="BT59" s="9" t="s">
        <v>69</v>
      </c>
      <c r="BU59" s="9"/>
      <c r="BV59" s="9"/>
      <c r="BW59" t="s">
        <v>69</v>
      </c>
      <c r="BX59" s="103" t="e">
        <f t="shared" si="7"/>
        <v>#VALUE!</v>
      </c>
      <c r="BY59" s="30" t="s">
        <v>69</v>
      </c>
      <c r="BZ59" s="28" t="s">
        <v>69</v>
      </c>
      <c r="CA59" s="28"/>
      <c r="CB59" s="28"/>
      <c r="CC59" s="28" t="s">
        <v>69</v>
      </c>
      <c r="CD59" s="28" t="s">
        <v>69</v>
      </c>
      <c r="CE59" s="28"/>
      <c r="CF59" s="28" t="s">
        <v>69</v>
      </c>
      <c r="CG59" s="28" t="s">
        <v>69</v>
      </c>
      <c r="CH59" s="28" t="s">
        <v>69</v>
      </c>
      <c r="CI59" s="28" t="s">
        <v>69</v>
      </c>
      <c r="CJ59" s="28" t="s">
        <v>69</v>
      </c>
      <c r="CK59" s="28"/>
      <c r="CL59" s="28" t="s">
        <v>69</v>
      </c>
      <c r="CM59" s="28" t="s">
        <v>69</v>
      </c>
      <c r="CN59" s="28" t="s">
        <v>69</v>
      </c>
    </row>
    <row r="60" spans="1:92" x14ac:dyDescent="0.3">
      <c r="A60" s="4" t="s">
        <v>22</v>
      </c>
      <c r="B60" t="s">
        <v>23</v>
      </c>
      <c r="C60" t="s">
        <v>24</v>
      </c>
      <c r="D60" s="7" t="s">
        <v>519</v>
      </c>
      <c r="E60" s="7" t="s">
        <v>524</v>
      </c>
      <c r="F60" s="16">
        <v>2001</v>
      </c>
      <c r="G60" s="1">
        <v>37011</v>
      </c>
      <c r="H60" s="1">
        <v>37073</v>
      </c>
      <c r="I60" s="5">
        <f t="shared" si="2"/>
        <v>63</v>
      </c>
      <c r="J60" s="387">
        <f t="shared" si="10"/>
        <v>4.926882515479277</v>
      </c>
      <c r="K60" s="387">
        <f t="shared" si="11"/>
        <v>6.0856245940679798</v>
      </c>
      <c r="L60" s="387">
        <f t="shared" si="12"/>
        <v>5.3</v>
      </c>
      <c r="M60" s="60"/>
      <c r="N60" s="240" t="s">
        <v>69</v>
      </c>
      <c r="O60" s="240" t="s">
        <v>69</v>
      </c>
      <c r="P60" s="113">
        <f t="shared" si="14"/>
        <v>7021</v>
      </c>
      <c r="Q60" s="115">
        <v>6525.5</v>
      </c>
      <c r="R60" s="115">
        <v>495.5</v>
      </c>
      <c r="S60" s="115">
        <v>35</v>
      </c>
      <c r="T60" s="240" t="s">
        <v>69</v>
      </c>
      <c r="U60" s="104">
        <v>11</v>
      </c>
      <c r="V60" s="309" t="s">
        <v>69</v>
      </c>
      <c r="W60" s="6" t="s">
        <v>69</v>
      </c>
      <c r="X60" s="6" t="s">
        <v>69</v>
      </c>
      <c r="Y60" s="6" t="s">
        <v>69</v>
      </c>
      <c r="Z60" s="6" t="s">
        <v>69</v>
      </c>
      <c r="AA60" s="6"/>
      <c r="AB60" s="6"/>
      <c r="AC60" s="6" t="s">
        <v>69</v>
      </c>
      <c r="AD60" s="6" t="s">
        <v>69</v>
      </c>
      <c r="AE60" s="18" t="s">
        <v>69</v>
      </c>
      <c r="AF60" s="18" t="s">
        <v>69</v>
      </c>
      <c r="AG60" s="18"/>
      <c r="AH60" s="18"/>
      <c r="AI60" s="26">
        <f t="shared" si="15"/>
        <v>34591.642141180004</v>
      </c>
      <c r="AJ60" s="6" t="s">
        <v>69</v>
      </c>
      <c r="AK60" s="6" t="s">
        <v>69</v>
      </c>
      <c r="AL60" s="18" t="s">
        <v>69</v>
      </c>
      <c r="AM60" s="18" t="s">
        <v>69</v>
      </c>
      <c r="AN60" s="6" t="s">
        <v>69</v>
      </c>
      <c r="AO60" s="9" t="s">
        <v>69</v>
      </c>
      <c r="AP60" s="18" t="s">
        <v>69</v>
      </c>
      <c r="AQ60" s="18" t="s">
        <v>69</v>
      </c>
      <c r="AR60" s="18" t="s">
        <v>69</v>
      </c>
      <c r="AS60" s="18" t="s">
        <v>69</v>
      </c>
      <c r="AT60" s="18" t="s">
        <v>69</v>
      </c>
      <c r="AU60" s="18" t="s">
        <v>69</v>
      </c>
      <c r="AV60" s="9" t="str">
        <f t="shared" si="13"/>
        <v>nd</v>
      </c>
      <c r="AW60" s="28" t="s">
        <v>69</v>
      </c>
      <c r="AX60" s="10" t="e">
        <f t="shared" si="8"/>
        <v>#VALUE!</v>
      </c>
      <c r="AY60" s="8" t="e">
        <f t="shared" si="9"/>
        <v>#VALUE!</v>
      </c>
      <c r="BA60" s="9" t="s">
        <v>69</v>
      </c>
      <c r="BB60" s="9" t="s">
        <v>69</v>
      </c>
      <c r="BC60" s="26">
        <f t="shared" si="16"/>
        <v>172.44088804177468</v>
      </c>
      <c r="BD60" s="28" t="s">
        <v>69</v>
      </c>
      <c r="BE60" s="28" t="s">
        <v>69</v>
      </c>
      <c r="BF60" s="28" t="s">
        <v>69</v>
      </c>
      <c r="BG60" s="28" t="s">
        <v>69</v>
      </c>
      <c r="BH60" s="28" t="s">
        <v>69</v>
      </c>
      <c r="BI60" s="103" t="e">
        <f t="shared" si="6"/>
        <v>#VALUE!</v>
      </c>
      <c r="BJ60" s="28" t="s">
        <v>69</v>
      </c>
      <c r="BK60" s="28" t="s">
        <v>69</v>
      </c>
      <c r="BL60" s="28" t="s">
        <v>69</v>
      </c>
      <c r="BM60" s="28"/>
      <c r="BN60" s="28"/>
      <c r="BO60" s="28" t="s">
        <v>69</v>
      </c>
      <c r="BP60" s="28" t="s">
        <v>69</v>
      </c>
      <c r="BQ60" s="26">
        <f t="shared" si="17"/>
        <v>54.19570767027205</v>
      </c>
      <c r="BR60" s="9" t="s">
        <v>69</v>
      </c>
      <c r="BS60" s="9" t="s">
        <v>69</v>
      </c>
      <c r="BT60" s="9" t="s">
        <v>69</v>
      </c>
      <c r="BU60" s="9"/>
      <c r="BV60" s="9"/>
      <c r="BW60" t="s">
        <v>69</v>
      </c>
      <c r="BX60" s="103" t="e">
        <f t="shared" si="7"/>
        <v>#VALUE!</v>
      </c>
      <c r="BY60" s="30" t="s">
        <v>69</v>
      </c>
      <c r="BZ60" s="28" t="s">
        <v>69</v>
      </c>
      <c r="CA60" s="28"/>
      <c r="CB60" s="28"/>
      <c r="CC60" s="28" t="s">
        <v>69</v>
      </c>
      <c r="CD60" s="28" t="s">
        <v>69</v>
      </c>
      <c r="CE60" s="28"/>
      <c r="CF60" s="28" t="s">
        <v>69</v>
      </c>
      <c r="CG60" s="28" t="s">
        <v>69</v>
      </c>
      <c r="CH60" s="28" t="s">
        <v>69</v>
      </c>
      <c r="CI60" s="28" t="s">
        <v>69</v>
      </c>
      <c r="CJ60" s="28" t="s">
        <v>69</v>
      </c>
      <c r="CK60" s="28"/>
      <c r="CL60" s="28" t="s">
        <v>69</v>
      </c>
      <c r="CM60" s="28" t="s">
        <v>69</v>
      </c>
      <c r="CN60" s="28" t="s">
        <v>69</v>
      </c>
    </row>
    <row r="61" spans="1:92" x14ac:dyDescent="0.3">
      <c r="A61" s="4" t="s">
        <v>25</v>
      </c>
      <c r="B61" t="s">
        <v>26</v>
      </c>
      <c r="C61" t="s">
        <v>27</v>
      </c>
      <c r="D61" s="7" t="s">
        <v>519</v>
      </c>
      <c r="E61" s="7" t="s">
        <v>524</v>
      </c>
      <c r="F61" s="16">
        <v>2002</v>
      </c>
      <c r="G61" s="1">
        <v>37375</v>
      </c>
      <c r="H61" s="1">
        <v>37437</v>
      </c>
      <c r="I61" s="5">
        <f t="shared" si="2"/>
        <v>63</v>
      </c>
      <c r="J61" s="387">
        <f t="shared" si="10"/>
        <v>4.926882515479277</v>
      </c>
      <c r="K61" s="387">
        <f t="shared" si="11"/>
        <v>6.0856245940679798</v>
      </c>
      <c r="L61" s="387">
        <f t="shared" si="12"/>
        <v>5.3</v>
      </c>
      <c r="M61" s="60"/>
      <c r="N61" s="240" t="s">
        <v>69</v>
      </c>
      <c r="O61" s="240" t="s">
        <v>69</v>
      </c>
      <c r="P61" s="113">
        <f t="shared" si="14"/>
        <v>5731.3</v>
      </c>
      <c r="Q61" s="115">
        <v>5549</v>
      </c>
      <c r="R61" s="115">
        <v>182.3</v>
      </c>
      <c r="S61" s="115">
        <v>19</v>
      </c>
      <c r="T61" s="240" t="s">
        <v>69</v>
      </c>
      <c r="U61" s="104">
        <v>6</v>
      </c>
      <c r="V61" s="309" t="s">
        <v>69</v>
      </c>
      <c r="W61" s="6" t="s">
        <v>69</v>
      </c>
      <c r="X61" s="6" t="s">
        <v>69</v>
      </c>
      <c r="Y61" s="6" t="s">
        <v>69</v>
      </c>
      <c r="Z61" s="6" t="s">
        <v>69</v>
      </c>
      <c r="AA61" s="6"/>
      <c r="AB61" s="6"/>
      <c r="AC61" s="6" t="s">
        <v>69</v>
      </c>
      <c r="AD61" s="6" t="s">
        <v>69</v>
      </c>
      <c r="AE61" s="18" t="s">
        <v>69</v>
      </c>
      <c r="AF61" s="18" t="s">
        <v>69</v>
      </c>
      <c r="AG61" s="18"/>
      <c r="AH61" s="18"/>
      <c r="AI61" s="26">
        <f t="shared" si="15"/>
        <v>28237.44176096638</v>
      </c>
      <c r="AJ61" s="6" t="s">
        <v>69</v>
      </c>
      <c r="AK61" s="6" t="s">
        <v>69</v>
      </c>
      <c r="AL61" s="18" t="s">
        <v>69</v>
      </c>
      <c r="AM61" s="18" t="s">
        <v>69</v>
      </c>
      <c r="AN61" s="6" t="s">
        <v>69</v>
      </c>
      <c r="AO61" s="9" t="s">
        <v>69</v>
      </c>
      <c r="AP61" s="18" t="s">
        <v>69</v>
      </c>
      <c r="AQ61" s="18" t="s">
        <v>69</v>
      </c>
      <c r="AR61" s="18" t="s">
        <v>69</v>
      </c>
      <c r="AS61" s="18" t="s">
        <v>69</v>
      </c>
      <c r="AT61" s="18" t="s">
        <v>69</v>
      </c>
      <c r="AU61" s="18" t="s">
        <v>69</v>
      </c>
      <c r="AV61" s="9" t="str">
        <f t="shared" si="13"/>
        <v>nd</v>
      </c>
      <c r="AW61" s="28" t="s">
        <v>69</v>
      </c>
      <c r="AX61" s="10" t="e">
        <f t="shared" si="8"/>
        <v>#VALUE!</v>
      </c>
      <c r="AY61" s="8" t="e">
        <f t="shared" si="9"/>
        <v>#VALUE!</v>
      </c>
      <c r="BA61" s="9" t="s">
        <v>69</v>
      </c>
      <c r="BB61" s="9" t="s">
        <v>69</v>
      </c>
      <c r="BC61" s="26">
        <f t="shared" si="16"/>
        <v>93.610767794106266</v>
      </c>
      <c r="BD61" s="28" t="s">
        <v>69</v>
      </c>
      <c r="BE61" s="28" t="s">
        <v>69</v>
      </c>
      <c r="BF61" s="28" t="s">
        <v>69</v>
      </c>
      <c r="BG61" s="28" t="s">
        <v>69</v>
      </c>
      <c r="BH61" s="28" t="s">
        <v>69</v>
      </c>
      <c r="BI61" s="103" t="e">
        <f t="shared" si="6"/>
        <v>#VALUE!</v>
      </c>
      <c r="BJ61" s="28" t="s">
        <v>69</v>
      </c>
      <c r="BK61" s="28" t="s">
        <v>69</v>
      </c>
      <c r="BL61" s="28" t="s">
        <v>69</v>
      </c>
      <c r="BM61" s="28"/>
      <c r="BN61" s="28"/>
      <c r="BO61" s="28" t="s">
        <v>69</v>
      </c>
      <c r="BP61" s="28" t="s">
        <v>69</v>
      </c>
      <c r="BQ61" s="26">
        <f t="shared" si="17"/>
        <v>29.56129509287566</v>
      </c>
      <c r="BR61" s="9" t="s">
        <v>69</v>
      </c>
      <c r="BS61" s="9" t="s">
        <v>69</v>
      </c>
      <c r="BT61" s="9" t="s">
        <v>69</v>
      </c>
      <c r="BU61" s="9"/>
      <c r="BV61" s="9"/>
      <c r="BW61" t="s">
        <v>69</v>
      </c>
      <c r="BX61" s="103" t="e">
        <f t="shared" si="7"/>
        <v>#VALUE!</v>
      </c>
      <c r="BY61" s="30" t="s">
        <v>69</v>
      </c>
      <c r="BZ61" s="28" t="s">
        <v>69</v>
      </c>
      <c r="CA61" s="28"/>
      <c r="CB61" s="28"/>
      <c r="CC61" s="28" t="s">
        <v>69</v>
      </c>
      <c r="CD61" s="28" t="s">
        <v>69</v>
      </c>
      <c r="CE61" s="28"/>
      <c r="CF61" s="28" t="s">
        <v>69</v>
      </c>
      <c r="CG61" s="28" t="s">
        <v>69</v>
      </c>
      <c r="CH61" s="28" t="s">
        <v>69</v>
      </c>
      <c r="CI61" s="28" t="s">
        <v>69</v>
      </c>
      <c r="CJ61" s="28" t="s">
        <v>69</v>
      </c>
      <c r="CK61" s="28"/>
      <c r="CL61" s="28" t="s">
        <v>69</v>
      </c>
      <c r="CM61" s="28" t="s">
        <v>69</v>
      </c>
      <c r="CN61" s="28" t="s">
        <v>69</v>
      </c>
    </row>
    <row r="62" spans="1:92" x14ac:dyDescent="0.3">
      <c r="A62" s="4" t="s">
        <v>28</v>
      </c>
      <c r="B62" t="s">
        <v>29</v>
      </c>
      <c r="C62" t="s">
        <v>30</v>
      </c>
      <c r="D62" s="7" t="s">
        <v>519</v>
      </c>
      <c r="E62" s="7" t="s">
        <v>524</v>
      </c>
      <c r="F62" s="16">
        <v>2003</v>
      </c>
      <c r="G62" s="1">
        <v>37739</v>
      </c>
      <c r="H62" s="1">
        <v>37878</v>
      </c>
      <c r="I62" s="5">
        <f t="shared" si="2"/>
        <v>140</v>
      </c>
      <c r="J62" s="387">
        <f t="shared" si="10"/>
        <v>4.926882515479277</v>
      </c>
      <c r="K62" s="387">
        <f t="shared" si="11"/>
        <v>6.0856245940679798</v>
      </c>
      <c r="L62" s="387">
        <f t="shared" si="12"/>
        <v>5.3</v>
      </c>
      <c r="M62" s="60"/>
      <c r="N62" s="240" t="s">
        <v>69</v>
      </c>
      <c r="O62" s="240" t="s">
        <v>69</v>
      </c>
      <c r="P62" s="113">
        <f t="shared" si="14"/>
        <v>7251</v>
      </c>
      <c r="Q62" s="115">
        <v>5771</v>
      </c>
      <c r="R62" s="115">
        <v>1480</v>
      </c>
      <c r="S62" s="115">
        <v>211</v>
      </c>
      <c r="T62" s="240" t="s">
        <v>69</v>
      </c>
      <c r="U62" s="104">
        <v>53</v>
      </c>
      <c r="V62" s="309" t="s">
        <v>69</v>
      </c>
      <c r="W62" s="6" t="s">
        <v>69</v>
      </c>
      <c r="X62" s="6" t="s">
        <v>69</v>
      </c>
      <c r="Y62" s="6" t="s">
        <v>69</v>
      </c>
      <c r="Z62" s="6" t="s">
        <v>69</v>
      </c>
      <c r="AA62" s="6"/>
      <c r="AB62" s="6"/>
      <c r="AC62" s="6" t="s">
        <v>69</v>
      </c>
      <c r="AD62" s="6" t="s">
        <v>69</v>
      </c>
      <c r="AE62" s="18" t="s">
        <v>69</v>
      </c>
      <c r="AF62" s="18" t="s">
        <v>69</v>
      </c>
      <c r="AG62" s="18"/>
      <c r="AH62" s="18"/>
      <c r="AI62" s="26">
        <f t="shared" si="15"/>
        <v>35724.825119740235</v>
      </c>
      <c r="AJ62" s="6" t="s">
        <v>69</v>
      </c>
      <c r="AK62" s="6" t="s">
        <v>69</v>
      </c>
      <c r="AL62" s="18" t="s">
        <v>69</v>
      </c>
      <c r="AM62" s="18" t="s">
        <v>69</v>
      </c>
      <c r="AN62" s="6" t="s">
        <v>69</v>
      </c>
      <c r="AO62" s="9" t="s">
        <v>69</v>
      </c>
      <c r="AP62" s="18" t="s">
        <v>69</v>
      </c>
      <c r="AQ62" s="18" t="s">
        <v>69</v>
      </c>
      <c r="AR62" s="18" t="s">
        <v>69</v>
      </c>
      <c r="AS62" s="18" t="s">
        <v>69</v>
      </c>
      <c r="AT62" s="18" t="s">
        <v>69</v>
      </c>
      <c r="AU62" s="18" t="s">
        <v>69</v>
      </c>
      <c r="AV62" s="9" t="str">
        <f t="shared" si="13"/>
        <v>nd</v>
      </c>
      <c r="AW62" s="28" t="s">
        <v>69</v>
      </c>
      <c r="AX62" s="10" t="e">
        <f t="shared" si="8"/>
        <v>#VALUE!</v>
      </c>
      <c r="AY62" s="8" t="e">
        <f t="shared" si="9"/>
        <v>#VALUE!</v>
      </c>
      <c r="BA62" s="9" t="s">
        <v>69</v>
      </c>
      <c r="BB62" s="9" t="s">
        <v>69</v>
      </c>
      <c r="BC62" s="26">
        <f t="shared" si="16"/>
        <v>1039.5722107661275</v>
      </c>
      <c r="BD62" s="28" t="s">
        <v>69</v>
      </c>
      <c r="BE62" s="28" t="s">
        <v>69</v>
      </c>
      <c r="BF62" s="28" t="s">
        <v>69</v>
      </c>
      <c r="BG62" s="28" t="s">
        <v>69</v>
      </c>
      <c r="BH62" s="28" t="s">
        <v>69</v>
      </c>
      <c r="BI62" s="103" t="e">
        <f t="shared" si="6"/>
        <v>#VALUE!</v>
      </c>
      <c r="BJ62" s="28" t="s">
        <v>69</v>
      </c>
      <c r="BK62" s="28" t="s">
        <v>69</v>
      </c>
      <c r="BL62" s="28" t="s">
        <v>69</v>
      </c>
      <c r="BM62" s="28"/>
      <c r="BN62" s="28"/>
      <c r="BO62" s="28" t="s">
        <v>69</v>
      </c>
      <c r="BP62" s="28" t="s">
        <v>69</v>
      </c>
      <c r="BQ62" s="26">
        <f t="shared" si="17"/>
        <v>261.12477332040169</v>
      </c>
      <c r="BR62" s="9" t="s">
        <v>69</v>
      </c>
      <c r="BS62" s="9" t="s">
        <v>69</v>
      </c>
      <c r="BT62" s="9" t="s">
        <v>69</v>
      </c>
      <c r="BU62" s="9"/>
      <c r="BV62" s="9"/>
      <c r="BW62" t="s">
        <v>69</v>
      </c>
      <c r="BX62" s="103" t="e">
        <f t="shared" si="7"/>
        <v>#VALUE!</v>
      </c>
      <c r="BY62" s="30" t="s">
        <v>69</v>
      </c>
      <c r="BZ62" s="28" t="s">
        <v>69</v>
      </c>
      <c r="CA62" s="28"/>
      <c r="CB62" s="28"/>
      <c r="CC62" s="28" t="s">
        <v>69</v>
      </c>
      <c r="CD62" s="28" t="s">
        <v>69</v>
      </c>
      <c r="CE62" s="28"/>
      <c r="CF62" s="28" t="s">
        <v>69</v>
      </c>
      <c r="CG62" s="28" t="s">
        <v>69</v>
      </c>
      <c r="CH62" s="28" t="s">
        <v>69</v>
      </c>
      <c r="CI62" s="28" t="s">
        <v>69</v>
      </c>
      <c r="CJ62" s="28" t="s">
        <v>69</v>
      </c>
      <c r="CK62" s="28"/>
      <c r="CL62" s="28" t="s">
        <v>69</v>
      </c>
      <c r="CM62" s="28" t="s">
        <v>69</v>
      </c>
      <c r="CN62" s="28" t="s">
        <v>69</v>
      </c>
    </row>
    <row r="63" spans="1:92" x14ac:dyDescent="0.3">
      <c r="A63" s="4" t="s">
        <v>31</v>
      </c>
      <c r="B63" t="s">
        <v>32</v>
      </c>
      <c r="C63" t="s">
        <v>33</v>
      </c>
      <c r="D63" s="7" t="s">
        <v>519</v>
      </c>
      <c r="E63" s="7" t="s">
        <v>524</v>
      </c>
      <c r="F63" s="16">
        <v>2004</v>
      </c>
      <c r="G63" s="1">
        <v>38103</v>
      </c>
      <c r="H63" s="1">
        <v>38242</v>
      </c>
      <c r="I63" s="5">
        <f t="shared" si="2"/>
        <v>140</v>
      </c>
      <c r="J63" s="387">
        <f t="shared" si="10"/>
        <v>4.926882515479277</v>
      </c>
      <c r="K63" s="387">
        <f t="shared" si="11"/>
        <v>6.0856245940679798</v>
      </c>
      <c r="L63" s="387">
        <f t="shared" si="12"/>
        <v>5.3</v>
      </c>
      <c r="M63" s="60"/>
      <c r="N63" s="240" t="s">
        <v>69</v>
      </c>
      <c r="O63" s="240" t="s">
        <v>69</v>
      </c>
      <c r="P63" s="113">
        <f t="shared" si="14"/>
        <v>5711</v>
      </c>
      <c r="Q63" s="115">
        <v>4718</v>
      </c>
      <c r="R63" s="115">
        <v>993</v>
      </c>
      <c r="S63" s="115">
        <v>171</v>
      </c>
      <c r="T63" s="240" t="s">
        <v>69</v>
      </c>
      <c r="U63" s="104">
        <v>18</v>
      </c>
      <c r="V63" s="309" t="s">
        <v>69</v>
      </c>
      <c r="W63" s="6" t="s">
        <v>69</v>
      </c>
      <c r="X63" s="6" t="s">
        <v>69</v>
      </c>
      <c r="Y63" s="6" t="s">
        <v>69</v>
      </c>
      <c r="Z63" s="6" t="s">
        <v>69</v>
      </c>
      <c r="AA63" s="6"/>
      <c r="AB63" s="6"/>
      <c r="AC63" s="6" t="s">
        <v>69</v>
      </c>
      <c r="AD63" s="6" t="s">
        <v>69</v>
      </c>
      <c r="AE63" s="18" t="s">
        <v>69</v>
      </c>
      <c r="AF63" s="18" t="s">
        <v>69</v>
      </c>
      <c r="AG63" s="18"/>
      <c r="AH63" s="18"/>
      <c r="AI63" s="26">
        <f t="shared" si="15"/>
        <v>28137.42604590215</v>
      </c>
      <c r="AJ63" s="6" t="s">
        <v>69</v>
      </c>
      <c r="AK63" s="6" t="s">
        <v>69</v>
      </c>
      <c r="AL63" s="18" t="s">
        <v>69</v>
      </c>
      <c r="AM63" s="18" t="s">
        <v>69</v>
      </c>
      <c r="AN63" s="6" t="s">
        <v>69</v>
      </c>
      <c r="AO63" s="9" t="s">
        <v>69</v>
      </c>
      <c r="AP63" s="18" t="s">
        <v>69</v>
      </c>
      <c r="AQ63" s="18" t="s">
        <v>69</v>
      </c>
      <c r="AR63" s="18" t="s">
        <v>69</v>
      </c>
      <c r="AS63" s="18" t="s">
        <v>69</v>
      </c>
      <c r="AT63" s="18" t="s">
        <v>69</v>
      </c>
      <c r="AU63" s="18" t="s">
        <v>69</v>
      </c>
      <c r="AV63" s="9" t="str">
        <f t="shared" si="13"/>
        <v>nd</v>
      </c>
      <c r="AW63" s="28" t="s">
        <v>69</v>
      </c>
      <c r="AX63" s="10" t="e">
        <f t="shared" si="8"/>
        <v>#VALUE!</v>
      </c>
      <c r="AY63" s="8" t="e">
        <f t="shared" si="9"/>
        <v>#VALUE!</v>
      </c>
      <c r="BA63" s="9" t="s">
        <v>69</v>
      </c>
      <c r="BB63" s="9" t="s">
        <v>69</v>
      </c>
      <c r="BC63" s="26">
        <f t="shared" si="16"/>
        <v>842.49691014695634</v>
      </c>
      <c r="BD63" s="28" t="s">
        <v>69</v>
      </c>
      <c r="BE63" s="28" t="s">
        <v>69</v>
      </c>
      <c r="BF63" s="28" t="s">
        <v>69</v>
      </c>
      <c r="BG63" s="28" t="s">
        <v>69</v>
      </c>
      <c r="BH63" s="28" t="s">
        <v>69</v>
      </c>
      <c r="BI63" s="103" t="e">
        <f t="shared" si="6"/>
        <v>#VALUE!</v>
      </c>
      <c r="BJ63" s="28" t="s">
        <v>69</v>
      </c>
      <c r="BK63" s="28" t="s">
        <v>69</v>
      </c>
      <c r="BL63" s="28" t="s">
        <v>69</v>
      </c>
      <c r="BM63" s="28"/>
      <c r="BN63" s="28"/>
      <c r="BO63" s="28" t="s">
        <v>69</v>
      </c>
      <c r="BP63" s="28" t="s">
        <v>69</v>
      </c>
      <c r="BQ63" s="26">
        <f t="shared" si="17"/>
        <v>88.683885278626988</v>
      </c>
      <c r="BR63" s="9" t="s">
        <v>69</v>
      </c>
      <c r="BS63" s="9" t="s">
        <v>69</v>
      </c>
      <c r="BT63" s="9" t="s">
        <v>69</v>
      </c>
      <c r="BU63" s="9"/>
      <c r="BV63" s="9"/>
      <c r="BW63" t="s">
        <v>69</v>
      </c>
      <c r="BX63" s="103" t="e">
        <f t="shared" si="7"/>
        <v>#VALUE!</v>
      </c>
      <c r="BY63" s="30" t="s">
        <v>69</v>
      </c>
      <c r="BZ63" s="28" t="s">
        <v>69</v>
      </c>
      <c r="CA63" s="28"/>
      <c r="CB63" s="28"/>
      <c r="CC63" s="28" t="s">
        <v>69</v>
      </c>
      <c r="CD63" s="28" t="s">
        <v>69</v>
      </c>
      <c r="CE63" s="28"/>
      <c r="CF63" s="28" t="s">
        <v>69</v>
      </c>
      <c r="CG63" s="28" t="s">
        <v>69</v>
      </c>
      <c r="CH63" s="28" t="s">
        <v>69</v>
      </c>
      <c r="CI63" s="28" t="s">
        <v>69</v>
      </c>
      <c r="CJ63" s="28" t="s">
        <v>69</v>
      </c>
      <c r="CK63" s="28"/>
      <c r="CL63" s="28" t="s">
        <v>69</v>
      </c>
      <c r="CM63" s="28" t="s">
        <v>69</v>
      </c>
      <c r="CN63" s="28" t="s">
        <v>69</v>
      </c>
    </row>
  </sheetData>
  <mergeCells count="16">
    <mergeCell ref="CE9:CH9"/>
    <mergeCell ref="CI9:CJ9"/>
    <mergeCell ref="CK9:CN9"/>
    <mergeCell ref="BC9:BF9"/>
    <mergeCell ref="BI9:BL9"/>
    <mergeCell ref="BO9:BP9"/>
    <mergeCell ref="BQ9:BT9"/>
    <mergeCell ref="BX9:BZ9"/>
    <mergeCell ref="CC9:CD9"/>
    <mergeCell ref="BA9:BB9"/>
    <mergeCell ref="G9:I9"/>
    <mergeCell ref="W9:Z9"/>
    <mergeCell ref="AC9:AF9"/>
    <mergeCell ref="AN9:AQ9"/>
    <mergeCell ref="AV9:AZ9"/>
    <mergeCell ref="J9:L9"/>
  </mergeCells>
  <hyperlinks>
    <hyperlink ref="A40" r:id="rId1" display="http://www.adfg.alaska.gov/FedAidPDFs/FREDF-9-17(26)AFS-41-12B.pdf" xr:uid="{DD60D7A8-CCE8-4D27-9927-FFC337C67188}"/>
    <hyperlink ref="A41" r:id="rId2" display="http://www.adfg.alaska.gov/FedAidPDFs/FREDf-10-1(27)S-1-1.pdf" xr:uid="{B097AB17-4F11-4EBD-83BE-BAAE0706B671}"/>
    <hyperlink ref="A39" r:id="rId3" display="http://www.adfg.alaska.gov/FedAidPDFs/FREDf-9-16(25)G-I-Q-1.pdf" xr:uid="{9002BF77-8681-4381-A03B-8A1C64724B01}"/>
    <hyperlink ref="A43" r:id="rId4" display="http://www.adfg.alaska.gov/FedAidPDFs/fds-021.pdf" xr:uid="{14DDA633-607D-4117-AFF8-50B4BB7D6229}"/>
    <hyperlink ref="A44" r:id="rId5" display="http://www.adfg.alaska.gov/FedAidPDFs/fds-072.pdf" xr:uid="{726CB134-0B0B-47D7-850F-FC5F0FD69FF3}"/>
    <hyperlink ref="A45" r:id="rId6" display="http://www.adfg.alaska.gov/FedAidPDFs/fds-114.pdf" xr:uid="{171ED280-F2BC-462D-B7D0-78FCD38593EA}"/>
    <hyperlink ref="A46" r:id="rId7" display="http://www.adfg.alaska.gov/FedAidPDFs/fds90-51.pdf" xr:uid="{D6B63066-FC54-4DEA-9145-4090FE00DD94}"/>
    <hyperlink ref="A49" r:id="rId8" display="http://www.adfg.alaska.gov/FedAidPDFs/fds93-45.pdf" xr:uid="{5524038C-B400-45AA-A221-3B1AE4A5B938}"/>
    <hyperlink ref="A50" r:id="rId9" display="http://www.adfg.alaska.gov/FedAidPDFs/fds94-33.pdf" xr:uid="{492C7F38-5DDF-4F42-80BC-174A05921C0C}"/>
    <hyperlink ref="A51" r:id="rId10" display="http://www.adfg.alaska.gov/FedAidPDFs/fds95-23.pdf" xr:uid="{A1F4A0F3-B711-4FEF-B049-078958497E9C}"/>
    <hyperlink ref="A53" r:id="rId11" display="http://www.adfg.alaska.gov/FedAidPDFs/fds96-28.pdf" xr:uid="{3984237E-EDDD-4DB9-8CBD-5CFAEB46F321}"/>
    <hyperlink ref="A56" r:id="rId12" display="http://www.adfg.alaska.gov/FedAidPDFs/fds98-20.pdf" xr:uid="{435886D2-7435-4C02-BA72-078A49D3A440}"/>
    <hyperlink ref="A57" r:id="rId13" display="http://www.adfg.alaska.gov/FedAidPDFs/fds99-15.pdf" xr:uid="{8F0CA5D6-44A9-4571-84D8-5F7F355127EB}"/>
    <hyperlink ref="A58" r:id="rId14" display="http://www.adfg.alaska.gov/FedAidPDFs/fds00-17.pdf" xr:uid="{E6E5FC5F-5E90-4F83-A23A-B42D7306C05B}"/>
    <hyperlink ref="A59" r:id="rId15" display="http://www.adfg.alaska.gov/FedAidPDFs/fds01-34.pdf" xr:uid="{98C6ED05-705F-4E80-97EB-FBB58E3B7A6E}"/>
    <hyperlink ref="A60" r:id="rId16" display="http://www.adfg.alaska.gov/FedAidPDFs/fds02-30.pdf" xr:uid="{47B36C6E-D822-400E-ADD7-0DF64F49AB30}"/>
    <hyperlink ref="A61" r:id="rId17" display="http://www.adfg.alaska.gov/FedAidPDFs/fds04-21.pdf" xr:uid="{DCE6D597-81C3-49BB-A8A5-C057F34FFDF3}"/>
    <hyperlink ref="A62" r:id="rId18" display="http://www.adfg.alaska.gov/FedAidPDFs/FDS11-61.pdf" xr:uid="{6488394C-D82F-4BDE-BD66-10463F486653}"/>
    <hyperlink ref="A63" r:id="rId19" display="http://www.adfg.alaska.gov/FedAidPDFs/FDS11-62.pdf" xr:uid="{D7D4EB80-C1C9-460C-BFC0-4DEE2D943372}"/>
    <hyperlink ref="A55" r:id="rId20" display="http://www.adfg.alaska.gov/FedAidPDFs/fds97-16.pdf" xr:uid="{217AA32B-6C7D-477B-B499-BAA5D953037C}"/>
    <hyperlink ref="A33" r:id="rId21" display="http://www.adfg.alaska.gov/FedAidPDFs/fredf-9-11(20)g-i-q.pdf" xr:uid="{DFCC16A9-4AC6-4D51-B3EB-4E23B60C386A}"/>
    <hyperlink ref="A32" r:id="rId22" display="http://www.adfg.alaska.gov/FedAidPDFs/fredF-9-10(19)G-I-Q.pdf" xr:uid="{147FFBEE-2242-428E-90BC-B092A2F77D9E}"/>
  </hyperlinks>
  <pageMargins left="0.7" right="0.7" top="0.75" bottom="0.75" header="0.3" footer="0.3"/>
  <pageSetup orientation="portrait" horizontalDpi="4294967293" r:id="rId23"/>
  <drawing r:id="rId2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38C2B1-2DB8-4EA7-8EF6-C00BAE5CA03A}">
  <dimension ref="A1:CD64"/>
  <sheetViews>
    <sheetView zoomScale="80" zoomScaleNormal="80" workbookViewId="0">
      <pane xSplit="6" ySplit="10" topLeftCell="O11" activePane="bottomRight" state="frozen"/>
      <selection pane="topRight" activeCell="G1" sqref="G1"/>
      <selection pane="bottomLeft" activeCell="A7" sqref="A7"/>
      <selection pane="bottomRight" activeCell="D18" sqref="D18"/>
    </sheetView>
  </sheetViews>
  <sheetFormatPr defaultRowHeight="14.4" x14ac:dyDescent="0.3"/>
  <cols>
    <col min="6" max="6" width="7.88671875" style="16" bestFit="1" customWidth="1"/>
    <col min="7" max="7" width="10.88671875" customWidth="1"/>
    <col min="8" max="8" width="11.109375" customWidth="1"/>
    <col min="9" max="9" width="12.6640625" customWidth="1"/>
    <col min="10" max="15" width="8.21875" customWidth="1"/>
    <col min="16" max="16" width="6.88671875" customWidth="1"/>
    <col min="17" max="17" width="8.21875" customWidth="1"/>
    <col min="18" max="18" width="9.21875" customWidth="1"/>
    <col min="19" max="19" width="9.109375" customWidth="1"/>
    <col min="20" max="20" width="8.77734375" customWidth="1"/>
    <col min="21" max="22" width="9.44140625" customWidth="1"/>
    <col min="23" max="23" width="6.88671875" bestFit="1" customWidth="1"/>
    <col min="24" max="24" width="5.44140625" bestFit="1" customWidth="1"/>
    <col min="25" max="25" width="6.5546875" customWidth="1"/>
    <col min="26" max="26" width="7" customWidth="1"/>
    <col min="27" max="27" width="8.44140625" customWidth="1"/>
    <col min="28" max="28" width="2.33203125" bestFit="1" customWidth="1"/>
    <col min="29" max="29" width="7.44140625" bestFit="1" customWidth="1"/>
    <col min="30" max="30" width="6.44140625" bestFit="1" customWidth="1"/>
    <col min="31" max="31" width="7.6640625" customWidth="1"/>
    <col min="32" max="33" width="8.109375" customWidth="1"/>
    <col min="34" max="34" width="7.44140625" bestFit="1" customWidth="1"/>
    <col min="35" max="35" width="6.44140625" bestFit="1" customWidth="1"/>
    <col min="36" max="36" width="7.6640625" style="6" customWidth="1"/>
    <col min="37" max="43" width="7.77734375" customWidth="1"/>
    <col min="44" max="44" width="9.44140625" customWidth="1"/>
    <col min="45" max="45" width="8" customWidth="1"/>
    <col min="47" max="47" width="12.33203125" customWidth="1"/>
    <col min="50" max="50" width="5.44140625" bestFit="1" customWidth="1"/>
    <col min="52" max="52" width="5.44140625" bestFit="1" customWidth="1"/>
    <col min="53" max="53" width="7.109375" customWidth="1"/>
    <col min="54" max="56" width="7.6640625" customWidth="1"/>
    <col min="58" max="58" width="3" bestFit="1" customWidth="1"/>
    <col min="59" max="59" width="6.88671875" customWidth="1"/>
    <col min="60" max="60" width="7.109375" customWidth="1"/>
    <col min="62" max="62" width="5.5546875" customWidth="1"/>
    <col min="63" max="63" width="6.88671875" bestFit="1" customWidth="1"/>
    <col min="64" max="64" width="5.44140625" customWidth="1"/>
    <col min="65" max="65" width="6.33203125" customWidth="1"/>
    <col min="66" max="67" width="5.33203125" customWidth="1"/>
    <col min="69" max="69" width="6" customWidth="1"/>
    <col min="70" max="70" width="5.44140625" customWidth="1"/>
    <col min="71" max="71" width="6.88671875" bestFit="1" customWidth="1"/>
    <col min="72" max="72" width="5.44140625" customWidth="1"/>
    <col min="73" max="73" width="6.88671875" bestFit="1" customWidth="1"/>
    <col min="74" max="74" width="5.44140625" bestFit="1" customWidth="1"/>
    <col min="75" max="75" width="5.6640625" customWidth="1"/>
    <col min="76" max="77" width="6.109375" customWidth="1"/>
    <col min="78" max="78" width="3" bestFit="1" customWidth="1"/>
    <col min="79" max="79" width="6.88671875" bestFit="1" customWidth="1"/>
    <col min="80" max="80" width="5" bestFit="1" customWidth="1"/>
    <col min="81" max="82" width="4.88671875" bestFit="1" customWidth="1"/>
  </cols>
  <sheetData>
    <row r="1" spans="1:82" x14ac:dyDescent="0.3">
      <c r="A1" s="126" t="s">
        <v>817</v>
      </c>
    </row>
    <row r="2" spans="1:82" x14ac:dyDescent="0.3">
      <c r="A2" t="s">
        <v>96</v>
      </c>
    </row>
    <row r="3" spans="1:82" x14ac:dyDescent="0.3">
      <c r="A3" t="s">
        <v>92</v>
      </c>
    </row>
    <row r="4" spans="1:82" x14ac:dyDescent="0.3">
      <c r="A4" s="5" t="s">
        <v>93</v>
      </c>
      <c r="C4" s="5"/>
      <c r="G4" s="59"/>
    </row>
    <row r="5" spans="1:82" x14ac:dyDescent="0.3">
      <c r="A5" s="59" t="s">
        <v>94</v>
      </c>
      <c r="C5" s="5"/>
      <c r="G5" s="59"/>
      <c r="AG5" t="s">
        <v>167</v>
      </c>
    </row>
    <row r="6" spans="1:82" x14ac:dyDescent="0.3">
      <c r="A6" s="60" t="s">
        <v>95</v>
      </c>
    </row>
    <row r="7" spans="1:82" x14ac:dyDescent="0.3">
      <c r="A7" s="61" t="s">
        <v>554</v>
      </c>
      <c r="G7" s="61"/>
      <c r="W7" t="s">
        <v>127</v>
      </c>
    </row>
    <row r="8" spans="1:82" x14ac:dyDescent="0.3">
      <c r="A8" s="61"/>
      <c r="G8" s="61"/>
    </row>
    <row r="9" spans="1:82" x14ac:dyDescent="0.3">
      <c r="A9" s="126"/>
      <c r="G9" s="573" t="s">
        <v>60</v>
      </c>
      <c r="H9" s="573"/>
      <c r="I9" s="573"/>
      <c r="J9" s="573" t="s">
        <v>525</v>
      </c>
      <c r="K9" s="573"/>
      <c r="L9" s="573"/>
      <c r="M9" s="29"/>
      <c r="N9" s="29"/>
      <c r="O9" s="29"/>
      <c r="P9" s="241" t="s">
        <v>533</v>
      </c>
      <c r="Q9" s="29"/>
      <c r="R9" s="29"/>
      <c r="S9" s="29"/>
      <c r="T9" s="29"/>
      <c r="U9" s="29"/>
      <c r="V9" s="29"/>
      <c r="W9" s="573" t="s">
        <v>65</v>
      </c>
      <c r="X9" s="573"/>
      <c r="Y9" s="573"/>
      <c r="Z9" s="573"/>
      <c r="AA9" s="29"/>
      <c r="AB9" s="29"/>
      <c r="AC9" s="573" t="s">
        <v>70</v>
      </c>
      <c r="AD9" s="573"/>
      <c r="AE9" s="573"/>
      <c r="AF9" s="573"/>
      <c r="AG9" s="29"/>
      <c r="AH9" s="83" t="s">
        <v>71</v>
      </c>
      <c r="AI9" s="83"/>
      <c r="AJ9" s="83"/>
      <c r="AK9" s="83"/>
      <c r="AL9" s="573" t="s">
        <v>74</v>
      </c>
      <c r="AM9" s="573"/>
      <c r="AN9" s="573"/>
      <c r="AO9" s="573"/>
      <c r="AP9" s="29"/>
      <c r="AQ9" s="29"/>
      <c r="AR9" s="573" t="s">
        <v>128</v>
      </c>
      <c r="AS9" s="573"/>
      <c r="AT9" s="573"/>
      <c r="AU9" s="573"/>
      <c r="AV9" s="573"/>
      <c r="AW9" s="573" t="s">
        <v>45</v>
      </c>
      <c r="AX9" s="573"/>
      <c r="AY9" s="573" t="s">
        <v>46</v>
      </c>
      <c r="AZ9" s="573"/>
      <c r="BA9" s="573"/>
      <c r="BB9" s="573"/>
      <c r="BC9" s="29"/>
      <c r="BD9" s="29"/>
      <c r="BE9" s="573" t="s">
        <v>76</v>
      </c>
      <c r="BF9" s="573"/>
      <c r="BG9" s="573"/>
      <c r="BH9" s="573"/>
      <c r="BI9" s="573" t="s">
        <v>47</v>
      </c>
      <c r="BJ9" s="573"/>
      <c r="BK9" s="573" t="s">
        <v>48</v>
      </c>
      <c r="BL9" s="573"/>
      <c r="BM9" s="573"/>
      <c r="BN9" s="573"/>
      <c r="BO9" s="29"/>
      <c r="BP9" s="573" t="s">
        <v>78</v>
      </c>
      <c r="BQ9" s="573"/>
      <c r="BR9" s="573"/>
      <c r="BS9" s="573" t="s">
        <v>169</v>
      </c>
      <c r="BT9" s="573"/>
      <c r="BU9" s="573" t="s">
        <v>153</v>
      </c>
      <c r="BV9" s="573"/>
      <c r="BW9" s="573"/>
      <c r="BX9" s="573"/>
      <c r="BY9" s="573" t="s">
        <v>170</v>
      </c>
      <c r="BZ9" s="573"/>
      <c r="CA9" s="573" t="s">
        <v>154</v>
      </c>
      <c r="CB9" s="573"/>
      <c r="CC9" s="573"/>
      <c r="CD9" s="573"/>
    </row>
    <row r="10" spans="1:82" s="14" customFormat="1" ht="36" customHeight="1" thickBot="1" x14ac:dyDescent="0.3">
      <c r="A10" s="11" t="s">
        <v>41</v>
      </c>
      <c r="B10" s="11" t="s">
        <v>42</v>
      </c>
      <c r="C10" s="11" t="s">
        <v>43</v>
      </c>
      <c r="D10" s="13" t="s">
        <v>67</v>
      </c>
      <c r="E10" s="13" t="s">
        <v>432</v>
      </c>
      <c r="F10" s="17" t="s">
        <v>44</v>
      </c>
      <c r="G10" s="19" t="s">
        <v>61</v>
      </c>
      <c r="H10" s="19" t="s">
        <v>62</v>
      </c>
      <c r="I10" s="31" t="s">
        <v>63</v>
      </c>
      <c r="J10" s="236" t="s">
        <v>536</v>
      </c>
      <c r="K10" s="236"/>
      <c r="L10" s="236"/>
      <c r="M10" s="236"/>
      <c r="N10" s="213" t="s">
        <v>490</v>
      </c>
      <c r="O10" s="213" t="s">
        <v>564</v>
      </c>
      <c r="P10" s="214" t="s">
        <v>518</v>
      </c>
      <c r="Q10" s="213" t="s">
        <v>454</v>
      </c>
      <c r="R10" s="213" t="s">
        <v>455</v>
      </c>
      <c r="S10" s="213" t="s">
        <v>456</v>
      </c>
      <c r="T10" s="213" t="s">
        <v>457</v>
      </c>
      <c r="U10" s="213" t="s">
        <v>458</v>
      </c>
      <c r="V10" s="268" t="s">
        <v>661</v>
      </c>
      <c r="W10" s="32" t="s">
        <v>66</v>
      </c>
      <c r="X10" s="33" t="s">
        <v>34</v>
      </c>
      <c r="Y10" s="34" t="s">
        <v>59</v>
      </c>
      <c r="Z10" s="34" t="s">
        <v>64</v>
      </c>
      <c r="AA10" s="34" t="s">
        <v>99</v>
      </c>
      <c r="AB10" s="34" t="s">
        <v>565</v>
      </c>
      <c r="AC10" s="35" t="s">
        <v>66</v>
      </c>
      <c r="AD10" s="36" t="s">
        <v>34</v>
      </c>
      <c r="AE10" s="34" t="s">
        <v>59</v>
      </c>
      <c r="AF10" s="34" t="s">
        <v>64</v>
      </c>
      <c r="AG10" s="41" t="s">
        <v>131</v>
      </c>
      <c r="AH10" s="86" t="s">
        <v>66</v>
      </c>
      <c r="AI10" s="36" t="s">
        <v>34</v>
      </c>
      <c r="AJ10" s="37" t="s">
        <v>59</v>
      </c>
      <c r="AK10" s="34" t="s">
        <v>64</v>
      </c>
      <c r="AL10" s="35" t="s">
        <v>66</v>
      </c>
      <c r="AM10" s="36" t="s">
        <v>34</v>
      </c>
      <c r="AN10" s="37" t="s">
        <v>59</v>
      </c>
      <c r="AO10" s="34" t="s">
        <v>64</v>
      </c>
      <c r="AP10" s="34" t="s">
        <v>166</v>
      </c>
      <c r="AQ10" s="34" t="s">
        <v>520</v>
      </c>
      <c r="AR10" s="41" t="s">
        <v>101</v>
      </c>
      <c r="AS10" s="84" t="s">
        <v>66</v>
      </c>
      <c r="AT10" s="38" t="s">
        <v>73</v>
      </c>
      <c r="AU10" s="39" t="s">
        <v>133</v>
      </c>
      <c r="AV10" s="40" t="s">
        <v>72</v>
      </c>
      <c r="AW10" s="42" t="s">
        <v>75</v>
      </c>
      <c r="AX10" s="36" t="s">
        <v>34</v>
      </c>
      <c r="AY10" s="42" t="s">
        <v>66</v>
      </c>
      <c r="AZ10" s="36" t="s">
        <v>34</v>
      </c>
      <c r="BA10" s="37" t="s">
        <v>59</v>
      </c>
      <c r="BB10" s="34" t="s">
        <v>64</v>
      </c>
      <c r="BC10" s="34" t="s">
        <v>99</v>
      </c>
      <c r="BD10" s="34" t="s">
        <v>100</v>
      </c>
      <c r="BE10" s="43" t="s">
        <v>77</v>
      </c>
      <c r="BF10" s="36" t="s">
        <v>34</v>
      </c>
      <c r="BG10" s="37" t="s">
        <v>59</v>
      </c>
      <c r="BH10" s="34" t="s">
        <v>64</v>
      </c>
      <c r="BI10" s="42" t="s">
        <v>75</v>
      </c>
      <c r="BJ10" s="36" t="s">
        <v>34</v>
      </c>
      <c r="BK10" s="42" t="s">
        <v>66</v>
      </c>
      <c r="BL10" s="36" t="s">
        <v>34</v>
      </c>
      <c r="BM10" s="37" t="s">
        <v>59</v>
      </c>
      <c r="BN10" s="34" t="s">
        <v>64</v>
      </c>
      <c r="BO10" s="190" t="s">
        <v>136</v>
      </c>
      <c r="BP10" s="43" t="s">
        <v>77</v>
      </c>
      <c r="BQ10" s="37" t="s">
        <v>59</v>
      </c>
      <c r="BR10" s="34" t="s">
        <v>64</v>
      </c>
      <c r="BS10" s="101" t="s">
        <v>66</v>
      </c>
      <c r="BT10" s="36" t="s">
        <v>34</v>
      </c>
      <c r="BU10" s="101" t="s">
        <v>66</v>
      </c>
      <c r="BV10" s="36" t="s">
        <v>34</v>
      </c>
      <c r="BW10" s="37" t="s">
        <v>59</v>
      </c>
      <c r="BX10" s="34" t="s">
        <v>64</v>
      </c>
      <c r="BY10" s="101" t="s">
        <v>66</v>
      </c>
      <c r="BZ10" s="36" t="s">
        <v>34</v>
      </c>
      <c r="CA10" s="101" t="s">
        <v>66</v>
      </c>
      <c r="CB10" s="36" t="s">
        <v>34</v>
      </c>
      <c r="CC10" s="37" t="s">
        <v>59</v>
      </c>
      <c r="CD10" s="34" t="s">
        <v>64</v>
      </c>
    </row>
    <row r="11" spans="1:82" s="14" customFormat="1" ht="13.8" x14ac:dyDescent="0.3">
      <c r="A11" s="175" t="s">
        <v>69</v>
      </c>
      <c r="B11" s="175"/>
      <c r="C11" s="175"/>
      <c r="D11" s="175"/>
      <c r="E11" s="175"/>
      <c r="F11" s="147">
        <v>1959</v>
      </c>
      <c r="I11" s="234"/>
      <c r="J11" s="234"/>
      <c r="K11" s="234"/>
      <c r="L11" s="234"/>
      <c r="M11" s="234"/>
      <c r="N11" s="258"/>
      <c r="O11" s="258"/>
      <c r="P11" s="258"/>
      <c r="Q11" s="258"/>
      <c r="R11" s="258"/>
      <c r="S11" s="258"/>
      <c r="T11" s="258"/>
      <c r="U11" s="258"/>
      <c r="V11" s="258"/>
      <c r="W11" s="20"/>
      <c r="X11" s="20"/>
      <c r="Y11" s="67"/>
      <c r="Z11" s="67"/>
      <c r="AA11" s="67"/>
      <c r="AB11" s="67"/>
      <c r="AC11" s="21"/>
      <c r="AD11" s="21"/>
      <c r="AE11" s="67"/>
      <c r="AF11" s="67"/>
      <c r="AG11" s="116"/>
      <c r="AH11" s="68"/>
      <c r="AI11" s="21"/>
      <c r="AJ11" s="68"/>
      <c r="AK11" s="67"/>
      <c r="AL11" s="21"/>
      <c r="AM11" s="21"/>
      <c r="AN11" s="68"/>
      <c r="AO11" s="67"/>
      <c r="AP11" s="67"/>
      <c r="AQ11" s="67"/>
      <c r="AR11" s="116"/>
      <c r="AS11" s="70"/>
      <c r="AT11" s="24"/>
      <c r="AU11" s="22"/>
      <c r="AV11" s="69"/>
      <c r="AW11" s="224"/>
      <c r="AX11" s="21"/>
      <c r="AY11" s="224"/>
      <c r="AZ11" s="21"/>
      <c r="BA11" s="68"/>
      <c r="BB11" s="67"/>
      <c r="BC11" s="67"/>
      <c r="BD11" s="67"/>
      <c r="BE11" s="120"/>
      <c r="BF11" s="21"/>
      <c r="BG11" s="68"/>
      <c r="BH11" s="67"/>
      <c r="BI11" s="224"/>
      <c r="BJ11" s="21"/>
      <c r="BK11" s="224"/>
      <c r="BL11" s="21"/>
      <c r="BM11" s="68"/>
      <c r="BN11" s="67"/>
      <c r="BO11" s="278"/>
      <c r="BP11" s="120"/>
      <c r="BQ11" s="68"/>
      <c r="BR11" s="67"/>
      <c r="BS11" s="215"/>
      <c r="BT11" s="21"/>
      <c r="BU11" s="215"/>
      <c r="BV11" s="21"/>
      <c r="BW11" s="68"/>
      <c r="BX11" s="67"/>
      <c r="BY11" s="215"/>
      <c r="BZ11" s="21"/>
      <c r="CA11" s="215"/>
      <c r="CB11" s="21"/>
      <c r="CC11" s="68"/>
      <c r="CD11" s="67"/>
    </row>
    <row r="12" spans="1:82" s="14" customFormat="1" ht="13.8" x14ac:dyDescent="0.3">
      <c r="A12" s="175" t="s">
        <v>69</v>
      </c>
      <c r="B12" s="175"/>
      <c r="C12" s="175"/>
      <c r="D12" s="175"/>
      <c r="E12" s="175"/>
      <c r="F12" s="147">
        <v>1960</v>
      </c>
      <c r="I12" s="234"/>
      <c r="J12" s="234"/>
      <c r="K12" s="234"/>
      <c r="L12" s="234"/>
      <c r="M12" s="234"/>
      <c r="N12" s="258"/>
      <c r="O12" s="258"/>
      <c r="P12" s="258"/>
      <c r="Q12" s="258"/>
      <c r="R12" s="258"/>
      <c r="S12" s="258"/>
      <c r="T12" s="258"/>
      <c r="U12" s="258"/>
      <c r="V12" s="258"/>
      <c r="W12" s="20"/>
      <c r="X12" s="20"/>
      <c r="Y12" s="67"/>
      <c r="Z12" s="67"/>
      <c r="AA12" s="67"/>
      <c r="AB12" s="67"/>
      <c r="AC12" s="21"/>
      <c r="AD12" s="21"/>
      <c r="AE12" s="67"/>
      <c r="AF12" s="67"/>
      <c r="AG12" s="116"/>
      <c r="AH12" s="68"/>
      <c r="AI12" s="21"/>
      <c r="AJ12" s="68"/>
      <c r="AK12" s="67"/>
      <c r="AL12" s="21"/>
      <c r="AM12" s="21"/>
      <c r="AN12" s="68"/>
      <c r="AO12" s="67"/>
      <c r="AP12" s="67"/>
      <c r="AQ12" s="67"/>
      <c r="AR12" s="116"/>
      <c r="AS12" s="70"/>
      <c r="AT12" s="24"/>
      <c r="AU12" s="22"/>
      <c r="AV12" s="69"/>
      <c r="AW12" s="224"/>
      <c r="AX12" s="21"/>
      <c r="AY12" s="224"/>
      <c r="AZ12" s="21"/>
      <c r="BA12" s="68"/>
      <c r="BB12" s="67"/>
      <c r="BC12" s="67"/>
      <c r="BD12" s="67"/>
      <c r="BE12" s="120"/>
      <c r="BF12" s="21"/>
      <c r="BG12" s="68"/>
      <c r="BH12" s="67"/>
      <c r="BI12" s="224"/>
      <c r="BJ12" s="21"/>
      <c r="BK12" s="224"/>
      <c r="BL12" s="21"/>
      <c r="BM12" s="68"/>
      <c r="BN12" s="67"/>
      <c r="BO12" s="278"/>
      <c r="BP12" s="120"/>
      <c r="BQ12" s="68"/>
      <c r="BR12" s="67"/>
      <c r="BS12" s="215"/>
      <c r="BT12" s="21"/>
      <c r="BU12" s="215"/>
      <c r="BV12" s="21"/>
      <c r="BW12" s="68"/>
      <c r="BX12" s="67"/>
      <c r="BY12" s="215"/>
      <c r="BZ12" s="21"/>
      <c r="CA12" s="215"/>
      <c r="CB12" s="21"/>
      <c r="CC12" s="68"/>
      <c r="CD12" s="67"/>
    </row>
    <row r="13" spans="1:82" s="14" customFormat="1" ht="13.8" x14ac:dyDescent="0.3">
      <c r="A13" s="175" t="s">
        <v>69</v>
      </c>
      <c r="B13" s="175"/>
      <c r="C13" s="175"/>
      <c r="D13" s="175"/>
      <c r="E13" s="175"/>
      <c r="F13" s="147">
        <v>1961</v>
      </c>
      <c r="I13" s="234"/>
      <c r="J13" s="234"/>
      <c r="K13" s="234"/>
      <c r="L13" s="234"/>
      <c r="M13" s="234"/>
      <c r="N13" s="258"/>
      <c r="O13" s="258"/>
      <c r="P13" s="258"/>
      <c r="Q13" s="258"/>
      <c r="R13" s="258"/>
      <c r="S13" s="258"/>
      <c r="T13" s="258"/>
      <c r="U13" s="258"/>
      <c r="V13" s="258"/>
      <c r="W13" s="20"/>
      <c r="X13" s="20"/>
      <c r="Y13" s="67"/>
      <c r="Z13" s="67"/>
      <c r="AA13" s="67"/>
      <c r="AB13" s="67"/>
      <c r="AC13" s="21"/>
      <c r="AD13" s="21"/>
      <c r="AE13" s="67"/>
      <c r="AF13" s="67"/>
      <c r="AG13" s="116"/>
      <c r="AH13" s="68"/>
      <c r="AI13" s="21"/>
      <c r="AJ13" s="68"/>
      <c r="AK13" s="67"/>
      <c r="AL13" s="21"/>
      <c r="AM13" s="21"/>
      <c r="AN13" s="68"/>
      <c r="AO13" s="67"/>
      <c r="AP13" s="67"/>
      <c r="AQ13" s="67"/>
      <c r="AR13" s="116"/>
      <c r="AS13" s="70"/>
      <c r="AT13" s="24"/>
      <c r="AU13" s="22"/>
      <c r="AV13" s="69"/>
      <c r="AW13" s="224"/>
      <c r="AX13" s="21"/>
      <c r="AY13" s="224"/>
      <c r="AZ13" s="21"/>
      <c r="BA13" s="68"/>
      <c r="BB13" s="67"/>
      <c r="BC13" s="67"/>
      <c r="BD13" s="67"/>
      <c r="BE13" s="120"/>
      <c r="BF13" s="21"/>
      <c r="BG13" s="68"/>
      <c r="BH13" s="67"/>
      <c r="BI13" s="224"/>
      <c r="BJ13" s="21"/>
      <c r="BK13" s="224"/>
      <c r="BL13" s="21"/>
      <c r="BM13" s="68"/>
      <c r="BN13" s="67"/>
      <c r="BO13" s="278"/>
      <c r="BP13" s="120"/>
      <c r="BQ13" s="68"/>
      <c r="BR13" s="67"/>
      <c r="BS13" s="215"/>
      <c r="BT13" s="21"/>
      <c r="BU13" s="215"/>
      <c r="BV13" s="21"/>
      <c r="BW13" s="68"/>
      <c r="BX13" s="67"/>
      <c r="BY13" s="215"/>
      <c r="BZ13" s="21"/>
      <c r="CA13" s="215"/>
      <c r="CB13" s="21"/>
      <c r="CC13" s="68"/>
      <c r="CD13" s="67"/>
    </row>
    <row r="14" spans="1:82" s="14" customFormat="1" ht="13.8" x14ac:dyDescent="0.3">
      <c r="A14" s="175" t="s">
        <v>69</v>
      </c>
      <c r="B14" s="175"/>
      <c r="C14" s="175"/>
      <c r="D14" s="175"/>
      <c r="E14" s="175"/>
      <c r="F14" s="147">
        <v>1962</v>
      </c>
      <c r="I14" s="234"/>
      <c r="J14" s="234"/>
      <c r="K14" s="234"/>
      <c r="L14" s="234"/>
      <c r="M14" s="234"/>
      <c r="N14" s="258"/>
      <c r="O14" s="258"/>
      <c r="P14" s="258"/>
      <c r="Q14" s="258"/>
      <c r="R14" s="258"/>
      <c r="S14" s="258"/>
      <c r="T14" s="258"/>
      <c r="U14" s="258"/>
      <c r="V14" s="258"/>
      <c r="W14" s="20"/>
      <c r="X14" s="20"/>
      <c r="Y14" s="67"/>
      <c r="Z14" s="67"/>
      <c r="AA14" s="67"/>
      <c r="AB14" s="67"/>
      <c r="AC14" s="21"/>
      <c r="AD14" s="21"/>
      <c r="AE14" s="67"/>
      <c r="AF14" s="67"/>
      <c r="AG14" s="116"/>
      <c r="AH14" s="68"/>
      <c r="AI14" s="21"/>
      <c r="AJ14" s="68"/>
      <c r="AK14" s="67"/>
      <c r="AL14" s="21"/>
      <c r="AM14" s="21"/>
      <c r="AN14" s="68"/>
      <c r="AO14" s="67"/>
      <c r="AP14" s="67"/>
      <c r="AQ14" s="67"/>
      <c r="AR14" s="116"/>
      <c r="AS14" s="70"/>
      <c r="AT14" s="24"/>
      <c r="AU14" s="22"/>
      <c r="AV14" s="69"/>
      <c r="AW14" s="224"/>
      <c r="AX14" s="21"/>
      <c r="AY14" s="224"/>
      <c r="AZ14" s="21"/>
      <c r="BA14" s="68"/>
      <c r="BB14" s="67"/>
      <c r="BC14" s="67"/>
      <c r="BD14" s="67"/>
      <c r="BE14" s="120"/>
      <c r="BF14" s="21"/>
      <c r="BG14" s="68"/>
      <c r="BH14" s="67"/>
      <c r="BI14" s="224"/>
      <c r="BJ14" s="21"/>
      <c r="BK14" s="224"/>
      <c r="BL14" s="21"/>
      <c r="BM14" s="68"/>
      <c r="BN14" s="67"/>
      <c r="BO14" s="278"/>
      <c r="BP14" s="120"/>
      <c r="BQ14" s="68"/>
      <c r="BR14" s="67"/>
      <c r="BS14" s="215"/>
      <c r="BT14" s="21"/>
      <c r="BU14" s="215"/>
      <c r="BV14" s="21"/>
      <c r="BW14" s="68"/>
      <c r="BX14" s="67"/>
      <c r="BY14" s="215"/>
      <c r="BZ14" s="21"/>
      <c r="CA14" s="215"/>
      <c r="CB14" s="21"/>
      <c r="CC14" s="68"/>
      <c r="CD14" s="67"/>
    </row>
    <row r="15" spans="1:82" s="14" customFormat="1" ht="13.8" x14ac:dyDescent="0.3">
      <c r="A15" s="175" t="s">
        <v>69</v>
      </c>
      <c r="B15" s="175"/>
      <c r="C15" s="175"/>
      <c r="D15" s="175"/>
      <c r="E15" s="175"/>
      <c r="F15" s="147">
        <v>1963</v>
      </c>
      <c r="I15" s="234"/>
      <c r="J15" s="234"/>
      <c r="K15" s="234"/>
      <c r="L15" s="234"/>
      <c r="M15" s="234"/>
      <c r="N15" s="258"/>
      <c r="O15" s="258"/>
      <c r="P15" s="258"/>
      <c r="Q15" s="258"/>
      <c r="R15" s="258"/>
      <c r="S15" s="258"/>
      <c r="T15" s="258"/>
      <c r="U15" s="258"/>
      <c r="V15" s="258"/>
      <c r="W15" s="20"/>
      <c r="X15" s="20"/>
      <c r="Y15" s="67"/>
      <c r="Z15" s="67"/>
      <c r="AA15" s="67"/>
      <c r="AB15" s="67"/>
      <c r="AC15" s="21"/>
      <c r="AD15" s="21"/>
      <c r="AE15" s="67"/>
      <c r="AF15" s="67"/>
      <c r="AG15" s="116"/>
      <c r="AH15" s="68"/>
      <c r="AI15" s="21"/>
      <c r="AJ15" s="68"/>
      <c r="AK15" s="67"/>
      <c r="AL15" s="21"/>
      <c r="AM15" s="21"/>
      <c r="AN15" s="68"/>
      <c r="AO15" s="67"/>
      <c r="AP15" s="67"/>
      <c r="AQ15" s="67"/>
      <c r="AR15" s="116"/>
      <c r="AS15" s="70"/>
      <c r="AT15" s="24"/>
      <c r="AU15" s="22"/>
      <c r="AV15" s="69"/>
      <c r="AW15" s="224"/>
      <c r="AX15" s="21"/>
      <c r="AY15" s="224"/>
      <c r="AZ15" s="21"/>
      <c r="BA15" s="68"/>
      <c r="BB15" s="67"/>
      <c r="BC15" s="67"/>
      <c r="BD15" s="67"/>
      <c r="BE15" s="120"/>
      <c r="BF15" s="21"/>
      <c r="BG15" s="68"/>
      <c r="BH15" s="67"/>
      <c r="BI15" s="224"/>
      <c r="BJ15" s="21"/>
      <c r="BK15" s="224"/>
      <c r="BL15" s="21"/>
      <c r="BM15" s="68"/>
      <c r="BN15" s="67"/>
      <c r="BO15" s="278"/>
      <c r="BP15" s="120"/>
      <c r="BQ15" s="68"/>
      <c r="BR15" s="67"/>
      <c r="BS15" s="215"/>
      <c r="BT15" s="21"/>
      <c r="BU15" s="215"/>
      <c r="BV15" s="21"/>
      <c r="BW15" s="68"/>
      <c r="BX15" s="67"/>
      <c r="BY15" s="215"/>
      <c r="BZ15" s="21"/>
      <c r="CA15" s="215"/>
      <c r="CB15" s="21"/>
      <c r="CC15" s="68"/>
      <c r="CD15" s="67"/>
    </row>
    <row r="16" spans="1:82" s="14" customFormat="1" ht="13.8" x14ac:dyDescent="0.3">
      <c r="A16" s="175" t="s">
        <v>69</v>
      </c>
      <c r="B16" s="175"/>
      <c r="C16" s="175"/>
      <c r="D16" s="175"/>
      <c r="E16" s="175"/>
      <c r="F16" s="147">
        <v>1964</v>
      </c>
      <c r="I16" s="234"/>
      <c r="J16" s="234"/>
      <c r="K16" s="234"/>
      <c r="L16" s="234"/>
      <c r="M16" s="234"/>
      <c r="N16" s="258"/>
      <c r="O16" s="258"/>
      <c r="P16" s="258"/>
      <c r="Q16" s="258"/>
      <c r="R16" s="258"/>
      <c r="S16" s="258"/>
      <c r="T16" s="258"/>
      <c r="U16" s="258"/>
      <c r="V16" s="258"/>
      <c r="W16" s="20"/>
      <c r="X16" s="20"/>
      <c r="Y16" s="67"/>
      <c r="Z16" s="67"/>
      <c r="AA16" s="67"/>
      <c r="AB16" s="67"/>
      <c r="AC16" s="21"/>
      <c r="AD16" s="21"/>
      <c r="AE16" s="67"/>
      <c r="AF16" s="67"/>
      <c r="AG16" s="116"/>
      <c r="AH16" s="68"/>
      <c r="AI16" s="21"/>
      <c r="AJ16" s="68"/>
      <c r="AK16" s="67"/>
      <c r="AL16" s="21"/>
      <c r="AM16" s="21"/>
      <c r="AN16" s="68"/>
      <c r="AO16" s="67"/>
      <c r="AP16" s="67"/>
      <c r="AQ16" s="67"/>
      <c r="AR16" s="116"/>
      <c r="AS16" s="70"/>
      <c r="AT16" s="24"/>
      <c r="AU16" s="22"/>
      <c r="AV16" s="69"/>
      <c r="AW16" s="224"/>
      <c r="AX16" s="21"/>
      <c r="AY16" s="224"/>
      <c r="AZ16" s="21"/>
      <c r="BA16" s="68"/>
      <c r="BB16" s="67"/>
      <c r="BC16" s="67"/>
      <c r="BD16" s="67"/>
      <c r="BE16" s="120"/>
      <c r="BF16" s="21"/>
      <c r="BG16" s="68"/>
      <c r="BH16" s="67"/>
      <c r="BI16" s="224"/>
      <c r="BJ16" s="21"/>
      <c r="BK16" s="224"/>
      <c r="BL16" s="21"/>
      <c r="BM16" s="68"/>
      <c r="BN16" s="67"/>
      <c r="BO16" s="278"/>
      <c r="BP16" s="120"/>
      <c r="BQ16" s="68"/>
      <c r="BR16" s="67"/>
      <c r="BS16" s="215"/>
      <c r="BT16" s="21"/>
      <c r="BU16" s="215"/>
      <c r="BV16" s="21"/>
      <c r="BW16" s="68"/>
      <c r="BX16" s="67"/>
      <c r="BY16" s="215"/>
      <c r="BZ16" s="21"/>
      <c r="CA16" s="215"/>
      <c r="CB16" s="21"/>
      <c r="CC16" s="68"/>
      <c r="CD16" s="67"/>
    </row>
    <row r="17" spans="1:82" s="14" customFormat="1" ht="13.8" x14ac:dyDescent="0.3">
      <c r="A17" s="175" t="s">
        <v>69</v>
      </c>
      <c r="B17" s="175"/>
      <c r="C17" s="175"/>
      <c r="D17" s="175"/>
      <c r="E17" s="175"/>
      <c r="F17" s="147">
        <v>1965</v>
      </c>
      <c r="I17" s="234"/>
      <c r="J17" s="234"/>
      <c r="K17" s="234"/>
      <c r="L17" s="234"/>
      <c r="M17" s="234"/>
      <c r="N17" s="258"/>
      <c r="O17" s="258"/>
      <c r="P17" s="258"/>
      <c r="Q17" s="258"/>
      <c r="R17" s="258"/>
      <c r="S17" s="258"/>
      <c r="T17" s="258"/>
      <c r="U17" s="258"/>
      <c r="V17" s="258"/>
      <c r="W17" s="20"/>
      <c r="X17" s="20"/>
      <c r="Y17" s="67"/>
      <c r="Z17" s="67"/>
      <c r="AA17" s="67"/>
      <c r="AB17" s="67"/>
      <c r="AC17" s="21"/>
      <c r="AD17" s="21"/>
      <c r="AE17" s="67"/>
      <c r="AF17" s="67"/>
      <c r="AG17" s="116"/>
      <c r="AH17" s="68"/>
      <c r="AI17" s="21"/>
      <c r="AJ17" s="68"/>
      <c r="AK17" s="67"/>
      <c r="AL17" s="21"/>
      <c r="AM17" s="21"/>
      <c r="AN17" s="68"/>
      <c r="AO17" s="67"/>
      <c r="AP17" s="67"/>
      <c r="AQ17" s="67"/>
      <c r="AR17" s="116"/>
      <c r="AS17" s="70"/>
      <c r="AT17" s="24"/>
      <c r="AU17" s="22"/>
      <c r="AV17" s="69"/>
      <c r="AW17" s="224"/>
      <c r="AX17" s="21"/>
      <c r="AY17" s="224"/>
      <c r="AZ17" s="21"/>
      <c r="BA17" s="68"/>
      <c r="BB17" s="67"/>
      <c r="BC17" s="67"/>
      <c r="BD17" s="67"/>
      <c r="BE17" s="120"/>
      <c r="BF17" s="21"/>
      <c r="BG17" s="68"/>
      <c r="BH17" s="67"/>
      <c r="BI17" s="224"/>
      <c r="BJ17" s="21"/>
      <c r="BK17" s="224"/>
      <c r="BL17" s="21"/>
      <c r="BM17" s="68"/>
      <c r="BN17" s="67"/>
      <c r="BO17" s="278"/>
      <c r="BP17" s="120"/>
      <c r="BQ17" s="68"/>
      <c r="BR17" s="67"/>
      <c r="BS17" s="215"/>
      <c r="BT17" s="21"/>
      <c r="BU17" s="215"/>
      <c r="BV17" s="21"/>
      <c r="BW17" s="68"/>
      <c r="BX17" s="67"/>
      <c r="BY17" s="215"/>
      <c r="BZ17" s="21"/>
      <c r="CA17" s="215"/>
      <c r="CB17" s="21"/>
      <c r="CC17" s="68"/>
      <c r="CD17" s="67"/>
    </row>
    <row r="18" spans="1:82" s="14" customFormat="1" ht="13.8" x14ac:dyDescent="0.3">
      <c r="A18" s="175" t="s">
        <v>69</v>
      </c>
      <c r="B18" s="175"/>
      <c r="C18" s="175"/>
      <c r="D18" s="175"/>
      <c r="E18" s="175"/>
      <c r="F18" s="147">
        <v>1966</v>
      </c>
      <c r="I18" s="234"/>
      <c r="J18" s="234"/>
      <c r="K18" s="234"/>
      <c r="L18" s="234"/>
      <c r="M18" s="234"/>
      <c r="N18" s="258"/>
      <c r="O18" s="258"/>
      <c r="P18" s="258"/>
      <c r="Q18" s="258"/>
      <c r="R18" s="258"/>
      <c r="S18" s="258"/>
      <c r="T18" s="258"/>
      <c r="U18" s="258"/>
      <c r="V18" s="258"/>
      <c r="W18" s="20"/>
      <c r="X18" s="20"/>
      <c r="Y18" s="67"/>
      <c r="Z18" s="67"/>
      <c r="AA18" s="67"/>
      <c r="AB18" s="67"/>
      <c r="AC18" s="21"/>
      <c r="AD18" s="21"/>
      <c r="AE18" s="67"/>
      <c r="AF18" s="67"/>
      <c r="AG18" s="116"/>
      <c r="AH18" s="68"/>
      <c r="AI18" s="21"/>
      <c r="AJ18" s="68"/>
      <c r="AK18" s="67"/>
      <c r="AL18" s="21"/>
      <c r="AM18" s="21"/>
      <c r="AN18" s="68"/>
      <c r="AO18" s="67"/>
      <c r="AP18" s="67"/>
      <c r="AQ18" s="67"/>
      <c r="AR18" s="116"/>
      <c r="AS18" s="70"/>
      <c r="AT18" s="24"/>
      <c r="AU18" s="22"/>
      <c r="AV18" s="69"/>
      <c r="AW18" s="224"/>
      <c r="AX18" s="21"/>
      <c r="AY18" s="224"/>
      <c r="AZ18" s="21"/>
      <c r="BA18" s="68"/>
      <c r="BB18" s="67"/>
      <c r="BC18" s="67"/>
      <c r="BD18" s="67"/>
      <c r="BE18" s="120"/>
      <c r="BF18" s="21"/>
      <c r="BG18" s="68"/>
      <c r="BH18" s="67"/>
      <c r="BI18" s="224"/>
      <c r="BJ18" s="21"/>
      <c r="BK18" s="224"/>
      <c r="BL18" s="21"/>
      <c r="BM18" s="68"/>
      <c r="BN18" s="67"/>
      <c r="BO18" s="278"/>
      <c r="BP18" s="120"/>
      <c r="BQ18" s="68"/>
      <c r="BR18" s="67"/>
      <c r="BS18" s="215"/>
      <c r="BT18" s="21"/>
      <c r="BU18" s="215"/>
      <c r="BV18" s="21"/>
      <c r="BW18" s="68"/>
      <c r="BX18" s="67"/>
      <c r="BY18" s="215"/>
      <c r="BZ18" s="21"/>
      <c r="CA18" s="215"/>
      <c r="CB18" s="21"/>
      <c r="CC18" s="68"/>
      <c r="CD18" s="67"/>
    </row>
    <row r="19" spans="1:82" s="14" customFormat="1" ht="13.8" x14ac:dyDescent="0.3">
      <c r="A19" s="175" t="s">
        <v>69</v>
      </c>
      <c r="B19" s="175"/>
      <c r="C19" s="175"/>
      <c r="D19" s="175"/>
      <c r="E19" s="175"/>
      <c r="F19" s="147">
        <v>1967</v>
      </c>
      <c r="I19" s="234"/>
      <c r="J19" s="234"/>
      <c r="K19" s="234"/>
      <c r="L19" s="234"/>
      <c r="M19" s="234"/>
      <c r="N19" s="258"/>
      <c r="O19" s="258"/>
      <c r="P19" s="258"/>
      <c r="Q19" s="258"/>
      <c r="R19" s="258"/>
      <c r="S19" s="258"/>
      <c r="T19" s="258"/>
      <c r="U19" s="258"/>
      <c r="V19" s="258"/>
      <c r="W19" s="20"/>
      <c r="X19" s="20"/>
      <c r="Y19" s="67"/>
      <c r="Z19" s="67"/>
      <c r="AA19" s="67"/>
      <c r="AB19" s="67"/>
      <c r="AC19" s="21"/>
      <c r="AD19" s="21"/>
      <c r="AE19" s="67"/>
      <c r="AF19" s="67"/>
      <c r="AG19" s="116"/>
      <c r="AH19" s="68"/>
      <c r="AI19" s="21"/>
      <c r="AJ19" s="68"/>
      <c r="AK19" s="67"/>
      <c r="AL19" s="21"/>
      <c r="AM19" s="21"/>
      <c r="AN19" s="68"/>
      <c r="AO19" s="67"/>
      <c r="AP19" s="67"/>
      <c r="AQ19" s="67"/>
      <c r="AR19" s="116"/>
      <c r="AS19" s="70"/>
      <c r="AT19" s="24"/>
      <c r="AU19" s="22"/>
      <c r="AV19" s="69"/>
      <c r="AW19" s="224"/>
      <c r="AX19" s="21"/>
      <c r="AY19" s="224"/>
      <c r="AZ19" s="21"/>
      <c r="BA19" s="68"/>
      <c r="BB19" s="67"/>
      <c r="BC19" s="67"/>
      <c r="BD19" s="67"/>
      <c r="BE19" s="120"/>
      <c r="BF19" s="21"/>
      <c r="BG19" s="68"/>
      <c r="BH19" s="67"/>
      <c r="BI19" s="224"/>
      <c r="BJ19" s="21"/>
      <c r="BK19" s="224"/>
      <c r="BL19" s="21"/>
      <c r="BM19" s="68"/>
      <c r="BN19" s="67"/>
      <c r="BO19" s="278"/>
      <c r="BP19" s="120"/>
      <c r="BQ19" s="68"/>
      <c r="BR19" s="67"/>
      <c r="BS19" s="215"/>
      <c r="BT19" s="21"/>
      <c r="BU19" s="215"/>
      <c r="BV19" s="21"/>
      <c r="BW19" s="68"/>
      <c r="BX19" s="67"/>
      <c r="BY19" s="215"/>
      <c r="BZ19" s="21"/>
      <c r="CA19" s="215"/>
      <c r="CB19" s="21"/>
      <c r="CC19" s="68"/>
      <c r="CD19" s="67"/>
    </row>
    <row r="20" spans="1:82" s="14" customFormat="1" ht="13.8" x14ac:dyDescent="0.3">
      <c r="A20" s="175" t="s">
        <v>69</v>
      </c>
      <c r="B20" s="175"/>
      <c r="C20" s="175"/>
      <c r="D20" s="175"/>
      <c r="E20" s="175"/>
      <c r="F20" s="147">
        <v>1968</v>
      </c>
      <c r="I20" s="234"/>
      <c r="J20" s="234"/>
      <c r="K20" s="234"/>
      <c r="L20" s="234"/>
      <c r="M20" s="234"/>
      <c r="N20" s="258"/>
      <c r="O20" s="258"/>
      <c r="P20" s="258"/>
      <c r="Q20" s="258"/>
      <c r="R20" s="258"/>
      <c r="S20" s="258"/>
      <c r="T20" s="258"/>
      <c r="U20" s="258"/>
      <c r="V20" s="258"/>
      <c r="W20" s="20"/>
      <c r="X20" s="20"/>
      <c r="Y20" s="67"/>
      <c r="Z20" s="67"/>
      <c r="AA20" s="67"/>
      <c r="AB20" s="67"/>
      <c r="AC20" s="21"/>
      <c r="AD20" s="21"/>
      <c r="AE20" s="67"/>
      <c r="AF20" s="67"/>
      <c r="AG20" s="116"/>
      <c r="AH20" s="68"/>
      <c r="AI20" s="21"/>
      <c r="AJ20" s="68"/>
      <c r="AK20" s="67"/>
      <c r="AL20" s="21"/>
      <c r="AM20" s="21"/>
      <c r="AN20" s="68"/>
      <c r="AO20" s="67"/>
      <c r="AP20" s="67"/>
      <c r="AQ20" s="67"/>
      <c r="AR20" s="116"/>
      <c r="AS20" s="70"/>
      <c r="AT20" s="24"/>
      <c r="AU20" s="22"/>
      <c r="AV20" s="69"/>
      <c r="AW20" s="224"/>
      <c r="AX20" s="21"/>
      <c r="AY20" s="224"/>
      <c r="AZ20" s="21"/>
      <c r="BA20" s="68"/>
      <c r="BB20" s="67"/>
      <c r="BC20" s="67"/>
      <c r="BD20" s="67"/>
      <c r="BE20" s="120"/>
      <c r="BF20" s="21"/>
      <c r="BG20" s="68"/>
      <c r="BH20" s="67"/>
      <c r="BI20" s="224"/>
      <c r="BJ20" s="21"/>
      <c r="BK20" s="224"/>
      <c r="BL20" s="21"/>
      <c r="BM20" s="68"/>
      <c r="BN20" s="67"/>
      <c r="BO20" s="278"/>
      <c r="BP20" s="120"/>
      <c r="BQ20" s="68"/>
      <c r="BR20" s="67"/>
      <c r="BS20" s="215"/>
      <c r="BT20" s="21"/>
      <c r="BU20" s="215"/>
      <c r="BV20" s="21"/>
      <c r="BW20" s="68"/>
      <c r="BX20" s="67"/>
      <c r="BY20" s="215"/>
      <c r="BZ20" s="21"/>
      <c r="CA20" s="215"/>
      <c r="CB20" s="21"/>
      <c r="CC20" s="68"/>
      <c r="CD20" s="67"/>
    </row>
    <row r="21" spans="1:82" s="164" customFormat="1" ht="13.8" x14ac:dyDescent="0.3">
      <c r="A21" s="163" t="s">
        <v>461</v>
      </c>
      <c r="D21" s="165"/>
      <c r="E21" s="166"/>
      <c r="F21" s="205"/>
      <c r="H21" s="167"/>
      <c r="I21" s="168"/>
      <c r="J21" s="168"/>
      <c r="K21" s="168"/>
      <c r="L21" s="168"/>
      <c r="M21" s="168"/>
      <c r="N21" s="168"/>
      <c r="O21" s="168"/>
      <c r="P21" s="168"/>
      <c r="Q21" s="168"/>
      <c r="R21" s="168"/>
      <c r="S21" s="168"/>
      <c r="T21" s="168"/>
      <c r="U21" s="168"/>
      <c r="V21" s="168"/>
      <c r="W21" s="168"/>
      <c r="X21" s="168"/>
      <c r="Y21" s="169"/>
      <c r="Z21" s="169"/>
      <c r="AA21" s="169"/>
      <c r="AB21" s="169"/>
      <c r="AC21" s="169"/>
      <c r="AD21" s="169"/>
      <c r="AE21" s="169"/>
      <c r="AF21" s="169"/>
      <c r="AG21" s="169"/>
      <c r="AH21" s="169"/>
      <c r="AI21" s="169"/>
      <c r="AJ21" s="169"/>
      <c r="AK21" s="169"/>
      <c r="AL21" s="169"/>
      <c r="AM21" s="169"/>
      <c r="AN21" s="169"/>
      <c r="AR21" s="170"/>
      <c r="AS21" s="171"/>
      <c r="AU21" s="169"/>
      <c r="AV21" s="169"/>
      <c r="AW21" s="169"/>
      <c r="AX21" s="172"/>
      <c r="AY21" s="172"/>
      <c r="AZ21" s="172"/>
      <c r="BA21" s="171"/>
      <c r="BB21" s="171"/>
      <c r="BC21" s="171"/>
      <c r="BD21" s="171"/>
      <c r="BE21" s="172"/>
      <c r="BF21" s="172"/>
      <c r="BG21" s="172"/>
      <c r="BH21" s="169"/>
      <c r="BI21" s="169"/>
      <c r="BJ21" s="172"/>
      <c r="BK21" s="172"/>
      <c r="BL21" s="171"/>
      <c r="BO21" s="172"/>
    </row>
    <row r="22" spans="1:82" s="139" customFormat="1" x14ac:dyDescent="0.3">
      <c r="A22" s="175" t="s">
        <v>69</v>
      </c>
      <c r="D22"/>
      <c r="E22" s="182"/>
      <c r="F22" s="147">
        <v>1969</v>
      </c>
      <c r="H22" s="149"/>
      <c r="I22" s="140"/>
      <c r="J22" s="140"/>
      <c r="K22" s="140"/>
      <c r="L22" s="140"/>
      <c r="M22" s="140"/>
      <c r="N22" s="265"/>
      <c r="O22" s="265"/>
      <c r="P22" s="265"/>
      <c r="Q22" s="265"/>
      <c r="R22" s="265"/>
      <c r="S22" s="265"/>
      <c r="T22" s="265"/>
      <c r="U22" s="265"/>
      <c r="V22" s="265"/>
      <c r="W22" s="140"/>
      <c r="X22" s="140"/>
      <c r="Y22" s="142"/>
      <c r="Z22" s="142"/>
      <c r="AA22" s="142"/>
      <c r="AB22" s="142"/>
      <c r="AC22" s="142"/>
      <c r="AD22" s="142"/>
      <c r="AE22" s="142"/>
      <c r="AF22" s="142"/>
      <c r="AG22" s="142"/>
      <c r="AH22" s="142"/>
      <c r="AI22" s="142"/>
      <c r="AJ22" s="142"/>
      <c r="AK22" s="142"/>
      <c r="AL22" s="142"/>
      <c r="AM22" s="142"/>
      <c r="AN22" s="142"/>
      <c r="AR22" s="144"/>
      <c r="AS22" s="118"/>
      <c r="AU22" s="142"/>
      <c r="AV22" s="142"/>
      <c r="AW22" s="142"/>
      <c r="AX22" s="153"/>
      <c r="AY22" s="153"/>
      <c r="AZ22" s="153"/>
      <c r="BA22" s="118"/>
      <c r="BB22" s="118"/>
      <c r="BC22" s="118"/>
      <c r="BD22" s="118"/>
      <c r="BE22" s="153"/>
      <c r="BF22" s="153"/>
      <c r="BG22" s="153"/>
      <c r="BH22" s="142"/>
      <c r="BI22" s="142"/>
      <c r="BJ22" s="153"/>
      <c r="BK22" s="153"/>
      <c r="BL22" s="118"/>
      <c r="BO22" s="153"/>
    </row>
    <row r="23" spans="1:82" s="139" customFormat="1" x14ac:dyDescent="0.3">
      <c r="A23" s="175" t="s">
        <v>69</v>
      </c>
      <c r="D23"/>
      <c r="E23" s="182"/>
      <c r="F23" s="147">
        <v>1970</v>
      </c>
      <c r="H23" s="149"/>
      <c r="I23" s="140"/>
      <c r="J23" s="140"/>
      <c r="K23" s="140"/>
      <c r="L23" s="140"/>
      <c r="M23" s="140"/>
      <c r="N23" s="265"/>
      <c r="O23" s="265"/>
      <c r="P23" s="265"/>
      <c r="Q23" s="265"/>
      <c r="R23" s="265"/>
      <c r="S23" s="265"/>
      <c r="T23" s="265"/>
      <c r="U23" s="265"/>
      <c r="V23" s="265"/>
      <c r="W23" s="140"/>
      <c r="X23" s="140"/>
      <c r="Y23" s="142"/>
      <c r="Z23" s="142"/>
      <c r="AA23" s="142"/>
      <c r="AB23" s="142"/>
      <c r="AC23" s="142"/>
      <c r="AD23" s="142"/>
      <c r="AE23" s="142"/>
      <c r="AF23" s="142"/>
      <c r="AG23" s="142"/>
      <c r="AH23" s="142"/>
      <c r="AI23" s="142"/>
      <c r="AJ23" s="142"/>
      <c r="AK23" s="142"/>
      <c r="AL23" s="142"/>
      <c r="AM23" s="142"/>
      <c r="AN23" s="142"/>
      <c r="AR23" s="144"/>
      <c r="AS23" s="118"/>
      <c r="AU23" s="142"/>
      <c r="AV23" s="142"/>
      <c r="AW23" s="142"/>
      <c r="AX23" s="153"/>
      <c r="AY23" s="153"/>
      <c r="AZ23" s="153"/>
      <c r="BA23" s="118"/>
      <c r="BB23" s="118"/>
      <c r="BC23" s="118"/>
      <c r="BD23" s="118"/>
      <c r="BE23" s="153"/>
      <c r="BF23" s="153"/>
      <c r="BG23" s="153"/>
      <c r="BH23" s="142"/>
      <c r="BI23" s="142"/>
      <c r="BJ23" s="153"/>
      <c r="BK23" s="153"/>
      <c r="BL23" s="118"/>
      <c r="BO23" s="153"/>
    </row>
    <row r="24" spans="1:82" s="164" customFormat="1" ht="13.8" x14ac:dyDescent="0.3">
      <c r="A24" s="163" t="s">
        <v>710</v>
      </c>
      <c r="D24" s="165"/>
      <c r="E24" s="166"/>
      <c r="F24" s="205"/>
      <c r="H24" s="167"/>
      <c r="I24" s="168"/>
      <c r="J24" s="168"/>
      <c r="K24" s="168"/>
      <c r="L24" s="168"/>
      <c r="M24" s="168"/>
      <c r="N24" s="168"/>
      <c r="O24" s="168"/>
      <c r="P24" s="168"/>
      <c r="Q24" s="168"/>
      <c r="R24" s="168"/>
      <c r="S24" s="168"/>
      <c r="T24" s="168"/>
      <c r="U24" s="168"/>
      <c r="V24" s="168"/>
      <c r="W24" s="168"/>
      <c r="X24" s="168"/>
      <c r="Y24" s="169"/>
      <c r="Z24" s="169"/>
      <c r="AA24" s="169"/>
      <c r="AB24" s="169"/>
      <c r="AC24" s="169"/>
      <c r="AD24" s="169"/>
      <c r="AE24" s="169"/>
      <c r="AF24" s="169"/>
      <c r="AG24" s="169"/>
      <c r="AH24" s="169"/>
      <c r="AI24" s="169"/>
      <c r="AJ24" s="169"/>
      <c r="AK24" s="169"/>
      <c r="AL24" s="169"/>
      <c r="AM24" s="169"/>
      <c r="AN24" s="169"/>
      <c r="AR24" s="170"/>
      <c r="AS24" s="171"/>
      <c r="AU24" s="169"/>
      <c r="AV24" s="169"/>
      <c r="AW24" s="169"/>
      <c r="AX24" s="172"/>
      <c r="AY24" s="172"/>
      <c r="AZ24" s="172"/>
      <c r="BA24" s="171"/>
      <c r="BB24" s="171"/>
      <c r="BC24" s="171"/>
      <c r="BD24" s="171"/>
      <c r="BE24" s="172"/>
      <c r="BF24" s="172"/>
      <c r="BG24" s="172"/>
      <c r="BH24" s="169"/>
      <c r="BI24" s="169"/>
      <c r="BJ24" s="172"/>
      <c r="BK24" s="172"/>
      <c r="BL24" s="171"/>
      <c r="BO24" s="172"/>
    </row>
    <row r="25" spans="1:82" s="139" customFormat="1" x14ac:dyDescent="0.3">
      <c r="A25" s="44" t="s">
        <v>69</v>
      </c>
      <c r="D25"/>
      <c r="E25" s="182"/>
      <c r="F25" s="16">
        <v>1971</v>
      </c>
      <c r="H25" s="149"/>
      <c r="I25" s="140"/>
      <c r="J25" s="140"/>
      <c r="K25" s="140"/>
      <c r="L25" s="140"/>
      <c r="M25" s="140"/>
      <c r="N25" s="265"/>
      <c r="O25" s="265"/>
      <c r="P25" s="265"/>
      <c r="Q25" s="265"/>
      <c r="R25" s="265"/>
      <c r="S25" s="265"/>
      <c r="T25" s="265"/>
      <c r="U25" s="265"/>
      <c r="V25" s="265"/>
      <c r="W25" s="140"/>
      <c r="X25" s="140"/>
      <c r="Y25" s="142"/>
      <c r="Z25" s="142"/>
      <c r="AA25" s="142"/>
      <c r="AB25" s="142"/>
      <c r="AC25" s="142"/>
      <c r="AD25" s="142"/>
      <c r="AE25" s="142"/>
      <c r="AF25" s="142"/>
      <c r="AG25" s="142"/>
      <c r="AH25" s="142"/>
      <c r="AI25" s="142"/>
      <c r="AJ25" s="142"/>
      <c r="AK25" s="142"/>
      <c r="AL25" s="142"/>
      <c r="AM25" s="142"/>
      <c r="AN25" s="142"/>
      <c r="AR25" s="144"/>
      <c r="AS25" s="118"/>
      <c r="AU25" s="142"/>
      <c r="AV25" s="142"/>
      <c r="AW25" s="142"/>
      <c r="AX25" s="153"/>
      <c r="AY25" s="153"/>
      <c r="AZ25" s="153"/>
      <c r="BA25" s="118"/>
      <c r="BB25" s="118"/>
      <c r="BC25" s="118"/>
      <c r="BD25" s="118"/>
      <c r="BE25" s="153"/>
      <c r="BF25" s="153"/>
      <c r="BG25" s="153"/>
      <c r="BH25" s="142"/>
      <c r="BI25" s="142"/>
      <c r="BJ25" s="153"/>
      <c r="BK25" s="153"/>
      <c r="BL25" s="118"/>
      <c r="BO25" s="153"/>
    </row>
    <row r="26" spans="1:82" s="139" customFormat="1" x14ac:dyDescent="0.3">
      <c r="A26" s="44" t="s">
        <v>69</v>
      </c>
      <c r="D26"/>
      <c r="E26" s="182"/>
      <c r="F26" s="16">
        <v>1972</v>
      </c>
      <c r="H26" s="149"/>
      <c r="I26" s="140"/>
      <c r="J26" s="140"/>
      <c r="K26" s="140"/>
      <c r="L26" s="140"/>
      <c r="M26" s="140"/>
      <c r="N26" s="265"/>
      <c r="O26" s="265"/>
      <c r="P26" s="265"/>
      <c r="Q26" s="265"/>
      <c r="R26" s="265"/>
      <c r="S26" s="265"/>
      <c r="T26" s="265"/>
      <c r="U26" s="265"/>
      <c r="V26" s="265"/>
      <c r="W26" s="140"/>
      <c r="X26" s="140"/>
      <c r="Y26" s="142"/>
      <c r="Z26" s="142"/>
      <c r="AA26" s="142"/>
      <c r="AB26" s="142"/>
      <c r="AC26" s="142"/>
      <c r="AD26" s="142"/>
      <c r="AE26" s="142"/>
      <c r="AF26" s="142"/>
      <c r="AG26" s="142"/>
      <c r="AH26" s="142"/>
      <c r="AI26" s="142"/>
      <c r="AJ26" s="142"/>
      <c r="AK26" s="142"/>
      <c r="AL26" s="142"/>
      <c r="AM26" s="142"/>
      <c r="AN26" s="142"/>
      <c r="AR26" s="144"/>
      <c r="AS26" s="118"/>
      <c r="AU26" s="142"/>
      <c r="AV26" s="142"/>
      <c r="AW26" s="142"/>
      <c r="AX26" s="153"/>
      <c r="AY26" s="153"/>
      <c r="AZ26" s="153"/>
      <c r="BA26" s="118"/>
      <c r="BB26" s="118"/>
      <c r="BC26" s="118"/>
      <c r="BD26" s="118"/>
      <c r="BE26" s="153"/>
      <c r="BF26" s="153"/>
      <c r="BG26" s="153"/>
      <c r="BH26" s="142"/>
      <c r="BI26" s="142"/>
      <c r="BJ26" s="153"/>
      <c r="BK26" s="153"/>
      <c r="BL26" s="118"/>
      <c r="BO26" s="153"/>
    </row>
    <row r="27" spans="1:82" s="139" customFormat="1" x14ac:dyDescent="0.3">
      <c r="A27" s="44" t="s">
        <v>69</v>
      </c>
      <c r="D27"/>
      <c r="E27" s="182"/>
      <c r="F27" s="16">
        <v>1973</v>
      </c>
      <c r="H27" s="149"/>
      <c r="I27" s="140"/>
      <c r="J27" s="140"/>
      <c r="K27" s="140"/>
      <c r="L27" s="140"/>
      <c r="M27" s="140"/>
      <c r="N27" s="265"/>
      <c r="O27" s="265"/>
      <c r="P27" s="265"/>
      <c r="Q27" s="265"/>
      <c r="R27" s="265"/>
      <c r="S27" s="265"/>
      <c r="T27" s="265"/>
      <c r="U27" s="265"/>
      <c r="V27" s="265"/>
      <c r="W27" s="140"/>
      <c r="X27" s="140"/>
      <c r="Y27" s="142"/>
      <c r="Z27" s="142"/>
      <c r="AA27" s="142"/>
      <c r="AB27" s="142"/>
      <c r="AC27" s="142"/>
      <c r="AD27" s="142"/>
      <c r="AE27" s="142"/>
      <c r="AF27" s="142"/>
      <c r="AG27" s="142"/>
      <c r="AH27" s="142"/>
      <c r="AI27" s="142"/>
      <c r="AJ27" s="142"/>
      <c r="AK27" s="142"/>
      <c r="AL27" s="142"/>
      <c r="AM27" s="142"/>
      <c r="AN27" s="142"/>
      <c r="AR27" s="144"/>
      <c r="AS27" s="118"/>
      <c r="AU27" s="142"/>
      <c r="AV27" s="142"/>
      <c r="AW27" s="142"/>
      <c r="AX27" s="153"/>
      <c r="AY27" s="153"/>
      <c r="AZ27" s="153"/>
      <c r="BA27" s="118"/>
      <c r="BB27" s="118"/>
      <c r="BC27" s="118"/>
      <c r="BD27" s="118"/>
      <c r="BE27" s="153"/>
      <c r="BF27" s="153"/>
      <c r="BG27" s="153"/>
      <c r="BH27" s="142"/>
      <c r="BI27" s="142"/>
      <c r="BJ27" s="153"/>
      <c r="BK27" s="153"/>
      <c r="BL27" s="118"/>
      <c r="BO27" s="153"/>
    </row>
    <row r="28" spans="1:82" s="139" customFormat="1" x14ac:dyDescent="0.3">
      <c r="A28" s="44" t="s">
        <v>69</v>
      </c>
      <c r="D28"/>
      <c r="E28" s="182"/>
      <c r="F28" s="16">
        <v>1974</v>
      </c>
      <c r="H28" s="149"/>
      <c r="I28" s="140"/>
      <c r="J28" s="140"/>
      <c r="K28" s="140"/>
      <c r="L28" s="140"/>
      <c r="M28" s="140"/>
      <c r="N28" s="265"/>
      <c r="O28" s="265"/>
      <c r="P28" s="265"/>
      <c r="Q28" s="265"/>
      <c r="R28" s="265"/>
      <c r="S28" s="265"/>
      <c r="T28" s="265"/>
      <c r="U28" s="265"/>
      <c r="V28" s="265"/>
      <c r="W28" s="140"/>
      <c r="X28" s="140"/>
      <c r="Y28" s="142"/>
      <c r="Z28" s="142"/>
      <c r="AA28" s="142"/>
      <c r="AB28" s="142"/>
      <c r="AC28" s="142"/>
      <c r="AD28" s="142"/>
      <c r="AE28" s="142"/>
      <c r="AF28" s="142"/>
      <c r="AG28" s="142"/>
      <c r="AH28" s="142"/>
      <c r="AI28" s="142"/>
      <c r="AJ28" s="142"/>
      <c r="AK28" s="142"/>
      <c r="AL28" s="142"/>
      <c r="AM28" s="142"/>
      <c r="AN28" s="142"/>
      <c r="AR28" s="144"/>
      <c r="AS28" s="118"/>
      <c r="AU28" s="142"/>
      <c r="AV28" s="142"/>
      <c r="AW28" s="142"/>
      <c r="AX28" s="153"/>
      <c r="AY28" s="153"/>
      <c r="AZ28" s="153"/>
      <c r="BA28" s="118"/>
      <c r="BB28" s="118"/>
      <c r="BC28" s="118"/>
      <c r="BD28" s="118"/>
      <c r="BE28" s="153"/>
      <c r="BF28" s="153"/>
      <c r="BG28" s="153"/>
      <c r="BH28" s="142"/>
      <c r="BI28" s="142"/>
      <c r="BJ28" s="153"/>
      <c r="BK28" s="153"/>
      <c r="BL28" s="118"/>
      <c r="BO28" s="153"/>
    </row>
    <row r="29" spans="1:82" s="164" customFormat="1" ht="13.8" x14ac:dyDescent="0.3">
      <c r="A29" s="163" t="s">
        <v>710</v>
      </c>
      <c r="D29" s="165"/>
      <c r="E29" s="166"/>
      <c r="F29" s="205"/>
      <c r="H29" s="167"/>
      <c r="I29" s="168"/>
      <c r="J29" s="168"/>
      <c r="K29" s="168"/>
      <c r="L29" s="168"/>
      <c r="M29" s="168"/>
      <c r="N29" s="168"/>
      <c r="O29" s="168"/>
      <c r="P29" s="168"/>
      <c r="Q29" s="168"/>
      <c r="R29" s="168"/>
      <c r="S29" s="168"/>
      <c r="T29" s="168"/>
      <c r="U29" s="168"/>
      <c r="V29" s="168"/>
      <c r="W29" s="168"/>
      <c r="X29" s="168"/>
      <c r="Y29" s="169"/>
      <c r="Z29" s="169"/>
      <c r="AA29" s="169"/>
      <c r="AB29" s="169"/>
      <c r="AC29" s="169"/>
      <c r="AD29" s="169"/>
      <c r="AE29" s="169"/>
      <c r="AF29" s="169"/>
      <c r="AG29" s="169"/>
      <c r="AH29" s="169"/>
      <c r="AI29" s="169"/>
      <c r="AJ29" s="169"/>
      <c r="AK29" s="169"/>
      <c r="AL29" s="169"/>
      <c r="AM29" s="169"/>
      <c r="AN29" s="169"/>
      <c r="AO29" s="169"/>
      <c r="AP29" s="169"/>
      <c r="AV29" s="170"/>
      <c r="AW29" s="171"/>
      <c r="AY29" s="169"/>
      <c r="AZ29" s="169"/>
      <c r="BA29" s="169"/>
      <c r="BB29" s="172"/>
      <c r="BC29" s="172"/>
      <c r="BD29" s="172"/>
      <c r="BE29" s="171"/>
      <c r="BF29" s="171"/>
      <c r="BG29" s="171"/>
      <c r="BH29" s="171"/>
      <c r="BI29" s="172"/>
      <c r="BJ29" s="172"/>
      <c r="BK29" s="172"/>
      <c r="BL29" s="169"/>
      <c r="BM29" s="169"/>
      <c r="BN29" s="169"/>
      <c r="BO29" s="169"/>
      <c r="BP29" s="172"/>
      <c r="BQ29" s="172"/>
      <c r="BR29" s="171"/>
      <c r="BW29" s="172"/>
    </row>
    <row r="30" spans="1:82" s="139" customFormat="1" x14ac:dyDescent="0.3">
      <c r="A30" s="44" t="s">
        <v>69</v>
      </c>
      <c r="D30"/>
      <c r="E30" s="182"/>
      <c r="F30" s="16">
        <v>1975</v>
      </c>
      <c r="H30" s="149"/>
      <c r="I30" s="140"/>
      <c r="J30" s="140"/>
      <c r="K30" s="140"/>
      <c r="L30" s="140"/>
      <c r="M30" s="140"/>
      <c r="N30" s="265"/>
      <c r="O30" s="265"/>
      <c r="P30" s="265"/>
      <c r="Q30" s="265"/>
      <c r="R30" s="265"/>
      <c r="S30" s="265"/>
      <c r="T30" s="265"/>
      <c r="U30" s="265"/>
      <c r="V30" s="265"/>
      <c r="W30" s="140"/>
      <c r="X30" s="140"/>
      <c r="Y30" s="142"/>
      <c r="Z30" s="142"/>
      <c r="AA30" s="142"/>
      <c r="AB30" s="142"/>
      <c r="AC30" s="142"/>
      <c r="AD30" s="142"/>
      <c r="AE30" s="142"/>
      <c r="AF30" s="142"/>
      <c r="AG30" s="142"/>
      <c r="AH30" s="142"/>
      <c r="AI30" s="142"/>
      <c r="AJ30" s="142"/>
      <c r="AK30" s="142"/>
      <c r="AL30" s="142"/>
      <c r="AM30" s="142"/>
      <c r="AN30" s="142"/>
      <c r="AR30" s="144"/>
      <c r="AS30" s="118"/>
      <c r="AU30" s="142"/>
      <c r="AV30" s="142"/>
      <c r="AW30" s="142"/>
      <c r="AX30" s="153"/>
      <c r="AY30" s="153"/>
      <c r="AZ30" s="153"/>
      <c r="BA30" s="118"/>
      <c r="BB30" s="118"/>
      <c r="BC30" s="118"/>
      <c r="BD30" s="118"/>
      <c r="BE30" s="153"/>
      <c r="BF30" s="153"/>
      <c r="BG30" s="153"/>
      <c r="BH30" s="142"/>
      <c r="BI30" s="142"/>
      <c r="BJ30" s="153"/>
      <c r="BK30" s="153"/>
      <c r="BL30" s="118"/>
      <c r="BO30" s="153"/>
    </row>
    <row r="31" spans="1:82" s="14" customFormat="1" x14ac:dyDescent="0.3">
      <c r="A31" s="44" t="s">
        <v>69</v>
      </c>
      <c r="B31" s="193"/>
      <c r="C31" s="193"/>
      <c r="D31"/>
      <c r="E31" s="15"/>
      <c r="F31" s="16">
        <v>1976</v>
      </c>
      <c r="I31" s="234"/>
      <c r="J31" s="234"/>
      <c r="K31" s="234"/>
      <c r="L31" s="234"/>
      <c r="M31" s="234"/>
      <c r="N31" s="258"/>
      <c r="O31" s="258"/>
      <c r="P31" s="258"/>
      <c r="Q31" s="258"/>
      <c r="R31" s="258"/>
      <c r="S31" s="258"/>
      <c r="T31" s="258"/>
      <c r="U31" s="258"/>
      <c r="V31" s="258"/>
      <c r="W31" s="20"/>
      <c r="X31" s="20"/>
      <c r="Y31" s="67"/>
      <c r="Z31" s="67"/>
      <c r="AA31" s="67"/>
      <c r="AB31" s="67"/>
      <c r="AC31" s="21"/>
      <c r="AD31" s="21"/>
      <c r="AE31" s="67"/>
      <c r="AF31" s="67"/>
      <c r="AG31" s="116"/>
      <c r="AH31" s="68"/>
      <c r="AI31" s="21"/>
      <c r="AJ31" s="68"/>
      <c r="AK31" s="67"/>
      <c r="AL31" s="21"/>
      <c r="AM31" s="21"/>
      <c r="AN31" s="68"/>
      <c r="AO31" s="67"/>
      <c r="AP31" s="67"/>
      <c r="AQ31" s="67"/>
      <c r="AR31" s="116"/>
      <c r="AS31" s="70"/>
      <c r="AT31" s="24"/>
      <c r="AU31" s="22"/>
      <c r="AV31" s="69"/>
      <c r="AW31" s="224"/>
      <c r="AX31" s="21"/>
      <c r="AY31" s="224"/>
      <c r="AZ31" s="21"/>
      <c r="BA31" s="68"/>
      <c r="BB31" s="67"/>
      <c r="BC31" s="67"/>
      <c r="BD31" s="67"/>
      <c r="BE31" s="120"/>
      <c r="BF31" s="21"/>
      <c r="BG31" s="68"/>
      <c r="BH31" s="67"/>
      <c r="BI31" s="224"/>
      <c r="BJ31" s="21"/>
      <c r="BK31" s="224"/>
      <c r="BL31" s="21"/>
      <c r="BM31" s="68"/>
      <c r="BN31" s="67"/>
      <c r="BO31" s="278"/>
      <c r="BP31" s="120"/>
      <c r="BQ31" s="68"/>
      <c r="BR31" s="67"/>
      <c r="BS31" s="215"/>
      <c r="BT31" s="21"/>
      <c r="BU31" s="215"/>
      <c r="BV31" s="21"/>
      <c r="BW31" s="68"/>
      <c r="BX31" s="67"/>
      <c r="BY31" s="215"/>
      <c r="BZ31" s="21"/>
      <c r="CA31" s="215"/>
      <c r="CB31" s="21"/>
      <c r="CC31" s="68"/>
      <c r="CD31" s="67"/>
    </row>
    <row r="32" spans="1:82" s="14" customFormat="1" x14ac:dyDescent="0.3">
      <c r="A32" s="44" t="s">
        <v>69</v>
      </c>
      <c r="B32" s="193"/>
      <c r="C32" s="193"/>
      <c r="D32"/>
      <c r="E32" s="15"/>
      <c r="F32" s="16">
        <v>1977</v>
      </c>
      <c r="I32" s="234"/>
      <c r="J32" s="234"/>
      <c r="K32" s="234"/>
      <c r="L32" s="234"/>
      <c r="M32" s="234"/>
      <c r="N32" s="258"/>
      <c r="O32" s="258"/>
      <c r="P32" s="258"/>
      <c r="Q32" s="258"/>
      <c r="R32" s="258"/>
      <c r="S32" s="258"/>
      <c r="T32" s="258"/>
      <c r="U32" s="258"/>
      <c r="V32" s="258"/>
      <c r="W32" s="20"/>
      <c r="X32" s="20"/>
      <c r="Y32" s="67"/>
      <c r="Z32" s="67"/>
      <c r="AA32" s="67"/>
      <c r="AB32" s="67"/>
      <c r="AC32" s="21"/>
      <c r="AD32" s="21"/>
      <c r="AE32" s="67"/>
      <c r="AF32" s="67"/>
      <c r="AG32" s="116"/>
      <c r="AH32" s="68"/>
      <c r="AI32" s="21"/>
      <c r="AJ32" s="68"/>
      <c r="AK32" s="67"/>
      <c r="AL32" s="21"/>
      <c r="AM32" s="21"/>
      <c r="AN32" s="68"/>
      <c r="AO32" s="67"/>
      <c r="AP32" s="67"/>
      <c r="AQ32" s="67"/>
      <c r="AR32" s="116"/>
      <c r="AS32" s="70"/>
      <c r="AT32" s="24"/>
      <c r="AU32" s="22"/>
      <c r="AV32" s="69"/>
      <c r="AW32" s="224"/>
      <c r="AX32" s="21"/>
      <c r="AY32" s="224"/>
      <c r="AZ32" s="21"/>
      <c r="BA32" s="68"/>
      <c r="BB32" s="67"/>
      <c r="BC32" s="67"/>
      <c r="BD32" s="67"/>
      <c r="BE32" s="120"/>
      <c r="BF32" s="21"/>
      <c r="BG32" s="68"/>
      <c r="BH32" s="67"/>
      <c r="BI32" s="224"/>
      <c r="BJ32" s="21"/>
      <c r="BK32" s="224"/>
      <c r="BL32" s="21"/>
      <c r="BM32" s="68"/>
      <c r="BN32" s="67"/>
      <c r="BO32" s="278"/>
      <c r="BP32" s="120"/>
      <c r="BQ32" s="68"/>
      <c r="BR32" s="67"/>
      <c r="BS32" s="215"/>
      <c r="BT32" s="21"/>
      <c r="BU32" s="215"/>
      <c r="BV32" s="21"/>
      <c r="BW32" s="68"/>
      <c r="BX32" s="67"/>
      <c r="BY32" s="215"/>
      <c r="BZ32" s="21"/>
      <c r="CA32" s="215"/>
      <c r="CB32" s="21"/>
      <c r="CC32" s="68"/>
      <c r="CD32" s="67"/>
    </row>
    <row r="33" spans="1:82" s="14" customFormat="1" x14ac:dyDescent="0.3">
      <c r="A33" s="44" t="s">
        <v>69</v>
      </c>
      <c r="B33"/>
      <c r="C33"/>
      <c r="D33"/>
      <c r="E33"/>
      <c r="F33" s="16">
        <v>1978</v>
      </c>
      <c r="G33" s="1"/>
      <c r="H33" s="1"/>
      <c r="I33" s="5"/>
      <c r="J33" s="5"/>
      <c r="K33" s="5"/>
      <c r="L33" s="5"/>
      <c r="M33" s="5"/>
      <c r="N33" s="223"/>
      <c r="O33" s="223"/>
      <c r="P33" s="223"/>
      <c r="Q33" s="223"/>
      <c r="R33" s="223"/>
      <c r="S33" s="223"/>
      <c r="T33" s="223"/>
      <c r="U33" s="223"/>
      <c r="V33" s="223"/>
      <c r="W33" s="20"/>
      <c r="X33" s="20"/>
      <c r="Y33" s="20"/>
      <c r="Z33" s="20"/>
      <c r="AA33" s="20"/>
      <c r="AB33" s="20"/>
      <c r="AC33" s="18"/>
      <c r="AD33" s="18"/>
      <c r="AE33" s="18"/>
      <c r="AF33" s="18"/>
      <c r="AG33" s="85"/>
      <c r="AI33" s="28"/>
      <c r="AJ33" s="28"/>
      <c r="AK33" s="28"/>
      <c r="AL33" s="28"/>
      <c r="AM33" s="28"/>
      <c r="AN33" s="28"/>
      <c r="AO33" s="28"/>
      <c r="AP33" s="28"/>
      <c r="AQ33" s="28"/>
      <c r="AR33" s="8"/>
      <c r="AS33" s="28"/>
      <c r="AT33" s="10"/>
      <c r="AU33" s="8"/>
      <c r="AW33" s="28"/>
      <c r="AX33" s="21"/>
      <c r="AY33" s="96"/>
      <c r="AZ33" s="27"/>
      <c r="BA33" s="27"/>
      <c r="BB33" s="27"/>
      <c r="BC33" s="27"/>
      <c r="BD33" s="27"/>
      <c r="BE33" s="27"/>
      <c r="BF33" s="27"/>
      <c r="BG33" s="27"/>
      <c r="BH33" s="27"/>
      <c r="BI33" s="9"/>
      <c r="BJ33" s="9"/>
      <c r="BK33" s="9"/>
      <c r="BL33" s="9"/>
      <c r="BM33" s="9"/>
      <c r="BN33" s="9"/>
      <c r="BO33" s="9"/>
      <c r="BP33" s="9"/>
    </row>
    <row r="34" spans="1:82" s="14" customFormat="1" x14ac:dyDescent="0.3">
      <c r="A34" s="44" t="s">
        <v>69</v>
      </c>
      <c r="B34"/>
      <c r="C34"/>
      <c r="D34"/>
      <c r="E34"/>
      <c r="F34" s="82">
        <v>1979</v>
      </c>
      <c r="G34" s="1"/>
      <c r="H34" s="1"/>
      <c r="I34" s="5"/>
      <c r="J34" s="5"/>
      <c r="K34" s="5"/>
      <c r="L34" s="5"/>
      <c r="M34" s="5"/>
      <c r="N34" s="223"/>
      <c r="O34" s="223"/>
      <c r="P34" s="223"/>
      <c r="Q34" s="223"/>
      <c r="R34" s="223"/>
      <c r="S34" s="223"/>
      <c r="T34" s="223"/>
      <c r="U34" s="223"/>
      <c r="V34" s="223"/>
      <c r="W34" s="20"/>
      <c r="X34" s="20"/>
      <c r="Y34" s="20"/>
      <c r="Z34" s="20"/>
      <c r="AA34" s="20"/>
      <c r="AB34" s="20"/>
      <c r="AC34" s="18"/>
      <c r="AD34" s="18"/>
      <c r="AE34" s="18"/>
      <c r="AF34" s="18"/>
      <c r="AG34" s="85"/>
      <c r="AI34" s="28"/>
      <c r="AJ34" s="28"/>
      <c r="AK34" s="28"/>
      <c r="AL34" s="28"/>
      <c r="AM34" s="28"/>
      <c r="AN34" s="28"/>
      <c r="AO34" s="28"/>
      <c r="AP34" s="28"/>
      <c r="AQ34" s="28"/>
      <c r="AR34" s="8"/>
      <c r="AS34" s="28"/>
      <c r="AT34" s="10"/>
      <c r="AU34" s="8"/>
      <c r="AW34" s="28"/>
      <c r="AX34" s="21"/>
      <c r="AY34" s="96"/>
      <c r="AZ34" s="27"/>
      <c r="BA34" s="27"/>
      <c r="BB34" s="27"/>
      <c r="BC34" s="27"/>
      <c r="BD34" s="27"/>
      <c r="BE34" s="27"/>
      <c r="BF34" s="27"/>
      <c r="BG34" s="27"/>
      <c r="BH34" s="27"/>
      <c r="BI34" s="9"/>
      <c r="BJ34" s="9"/>
      <c r="BK34" s="9"/>
      <c r="BL34" s="9"/>
      <c r="BM34" s="9"/>
      <c r="BN34" s="9"/>
      <c r="BO34" s="9"/>
      <c r="BP34" s="9"/>
    </row>
    <row r="35" spans="1:82" s="14" customFormat="1" x14ac:dyDescent="0.3">
      <c r="A35" s="44" t="s">
        <v>69</v>
      </c>
      <c r="B35"/>
      <c r="C35"/>
      <c r="D35"/>
      <c r="E35"/>
      <c r="F35" s="16">
        <v>1980</v>
      </c>
      <c r="G35" s="1"/>
      <c r="H35" s="1"/>
      <c r="I35" s="5"/>
      <c r="J35" s="5"/>
      <c r="K35" s="5"/>
      <c r="L35" s="5"/>
      <c r="M35" s="5"/>
      <c r="N35" s="223"/>
      <c r="O35" s="223"/>
      <c r="P35" s="223"/>
      <c r="Q35" s="223"/>
      <c r="R35" s="223"/>
      <c r="S35" s="223"/>
      <c r="T35" s="223"/>
      <c r="U35" s="223"/>
      <c r="V35" s="223"/>
      <c r="W35" s="20"/>
      <c r="X35" s="20"/>
      <c r="Y35" s="20"/>
      <c r="Z35" s="20"/>
      <c r="AA35" s="20"/>
      <c r="AB35" s="20"/>
      <c r="AC35" s="18"/>
      <c r="AD35" s="18"/>
      <c r="AE35" s="18"/>
      <c r="AF35" s="18"/>
      <c r="AG35" s="85"/>
      <c r="AI35" s="28"/>
      <c r="AJ35" s="28"/>
      <c r="AK35" s="28"/>
      <c r="AL35" s="28"/>
      <c r="AM35" s="28"/>
      <c r="AN35" s="28"/>
      <c r="AO35" s="28"/>
      <c r="AP35" s="28"/>
      <c r="AQ35" s="28"/>
      <c r="AR35" s="8"/>
      <c r="AS35" s="28"/>
      <c r="AT35" s="10"/>
      <c r="AU35" s="8"/>
      <c r="AW35" s="28"/>
      <c r="AX35" s="21"/>
      <c r="AY35" s="28"/>
      <c r="AZ35" s="27"/>
      <c r="BA35" s="27"/>
      <c r="BB35" s="27"/>
      <c r="BC35" s="27"/>
      <c r="BD35" s="27"/>
      <c r="BE35" s="27"/>
      <c r="BF35" s="27"/>
      <c r="BG35" s="27"/>
      <c r="BH35" s="27"/>
      <c r="BI35" s="9"/>
      <c r="BJ35" s="9"/>
      <c r="BK35" s="9"/>
      <c r="BL35" s="9"/>
      <c r="BM35" s="9"/>
      <c r="BN35" s="9"/>
      <c r="BO35" s="9"/>
      <c r="BP35" s="9"/>
    </row>
    <row r="36" spans="1:82" s="14" customFormat="1" x14ac:dyDescent="0.3">
      <c r="A36" s="44" t="s">
        <v>69</v>
      </c>
      <c r="B36"/>
      <c r="C36"/>
      <c r="D36"/>
      <c r="E36"/>
      <c r="F36" s="16">
        <v>1981</v>
      </c>
      <c r="G36" s="1"/>
      <c r="H36" s="1"/>
      <c r="I36" s="5"/>
      <c r="J36" s="5"/>
      <c r="K36" s="5"/>
      <c r="L36" s="5"/>
      <c r="M36" s="5"/>
      <c r="N36" s="223"/>
      <c r="O36" s="223"/>
      <c r="P36" s="223"/>
      <c r="Q36" s="223"/>
      <c r="R36" s="223"/>
      <c r="S36" s="223"/>
      <c r="T36" s="223"/>
      <c r="U36" s="223"/>
      <c r="V36" s="223"/>
      <c r="W36" s="20"/>
      <c r="X36" s="20"/>
      <c r="Y36" s="20"/>
      <c r="Z36" s="20"/>
      <c r="AA36" s="20"/>
      <c r="AB36" s="20"/>
      <c r="AC36" s="18"/>
      <c r="AD36" s="18"/>
      <c r="AE36" s="18"/>
      <c r="AF36" s="18"/>
      <c r="AG36" s="85"/>
      <c r="AI36" s="28"/>
      <c r="AJ36" s="28"/>
      <c r="AK36" s="28"/>
      <c r="AL36" s="28"/>
      <c r="AM36" s="28"/>
      <c r="AN36" s="28"/>
      <c r="AO36" s="28"/>
      <c r="AP36" s="28"/>
      <c r="AQ36" s="28"/>
      <c r="AR36" s="8"/>
      <c r="AS36" s="28"/>
      <c r="AT36" s="10"/>
      <c r="AU36" s="8"/>
      <c r="AW36" s="28"/>
      <c r="AX36" s="21"/>
      <c r="AY36" s="28"/>
      <c r="AZ36" s="27"/>
      <c r="BA36" s="27"/>
      <c r="BB36" s="27"/>
      <c r="BC36" s="27"/>
      <c r="BD36" s="27"/>
      <c r="BE36" s="27"/>
      <c r="BF36" s="27"/>
      <c r="BG36" s="27"/>
      <c r="BH36" s="27"/>
      <c r="BI36" s="9"/>
      <c r="BJ36" s="9"/>
      <c r="BK36" s="9"/>
      <c r="BL36" s="9"/>
      <c r="BM36" s="9"/>
      <c r="BN36" s="9"/>
      <c r="BO36" s="9"/>
      <c r="BP36" s="9"/>
    </row>
    <row r="37" spans="1:82" s="51" customFormat="1" x14ac:dyDescent="0.3">
      <c r="A37" s="57" t="s">
        <v>705</v>
      </c>
      <c r="B37" s="48"/>
      <c r="C37" s="48"/>
      <c r="D37" s="49"/>
      <c r="E37" s="49"/>
      <c r="F37" s="50"/>
      <c r="I37" s="58"/>
      <c r="J37" s="58"/>
      <c r="K37" s="58"/>
      <c r="L37" s="58"/>
      <c r="M37" s="58"/>
      <c r="N37" s="58"/>
      <c r="O37" s="58"/>
      <c r="P37" s="58"/>
      <c r="Q37" s="58"/>
      <c r="R37" s="58"/>
      <c r="S37" s="58"/>
      <c r="T37" s="58"/>
      <c r="U37" s="58"/>
      <c r="V37" s="58"/>
      <c r="W37" s="52"/>
      <c r="X37" s="52"/>
      <c r="Y37" s="52"/>
      <c r="Z37" s="52"/>
      <c r="AA37" s="52"/>
      <c r="AB37" s="52"/>
      <c r="AC37" s="53"/>
      <c r="AD37" s="53"/>
      <c r="AE37" s="53"/>
      <c r="AF37" s="53"/>
      <c r="AG37" s="53"/>
      <c r="AH37" s="53"/>
      <c r="AI37" s="53"/>
      <c r="AJ37" s="53"/>
      <c r="AK37" s="53"/>
      <c r="AL37" s="53"/>
      <c r="AM37" s="53"/>
      <c r="AN37" s="53"/>
      <c r="AO37" s="53"/>
      <c r="AP37" s="53"/>
      <c r="AQ37" s="53"/>
      <c r="AT37" s="54"/>
      <c r="AU37" s="55"/>
      <c r="AW37" s="53"/>
      <c r="AX37" s="53"/>
      <c r="AY37" s="53"/>
      <c r="AZ37" s="56"/>
      <c r="BA37" s="56"/>
      <c r="BB37" s="56"/>
      <c r="BC37" s="56"/>
      <c r="BD37" s="56"/>
      <c r="BE37" s="55"/>
      <c r="BF37" s="55"/>
      <c r="BG37" s="55"/>
      <c r="BH37" s="55"/>
      <c r="BI37" s="56"/>
      <c r="BJ37" s="56"/>
      <c r="BK37" s="53"/>
      <c r="BL37" s="56"/>
      <c r="BM37" s="56"/>
      <c r="BN37" s="56"/>
      <c r="BO37" s="53"/>
      <c r="BP37" s="55"/>
    </row>
    <row r="38" spans="1:82" s="14" customFormat="1" x14ac:dyDescent="0.3">
      <c r="A38" s="7" t="s">
        <v>69</v>
      </c>
      <c r="B38"/>
      <c r="C38"/>
      <c r="D38" s="15"/>
      <c r="E38" s="15"/>
      <c r="F38" s="16">
        <v>1982</v>
      </c>
      <c r="I38" s="5"/>
      <c r="J38" s="5"/>
      <c r="K38" s="5"/>
      <c r="L38" s="5"/>
      <c r="M38" s="5"/>
      <c r="N38" s="5"/>
      <c r="O38" s="5"/>
      <c r="P38" s="5"/>
      <c r="Q38" s="5"/>
      <c r="R38" s="5"/>
      <c r="S38" s="5"/>
      <c r="T38" s="5"/>
      <c r="U38" s="5"/>
      <c r="V38" s="5"/>
      <c r="W38" s="20"/>
      <c r="X38" s="20"/>
      <c r="Y38" s="20"/>
      <c r="Z38" s="20"/>
      <c r="AA38" s="20"/>
      <c r="AB38" s="20"/>
      <c r="AC38" s="21"/>
      <c r="AD38" s="21"/>
      <c r="AE38" s="21"/>
      <c r="AF38" s="21"/>
      <c r="AG38" s="21"/>
      <c r="AH38" s="21"/>
      <c r="AI38" s="21"/>
      <c r="AJ38" s="21"/>
      <c r="AK38" s="21"/>
      <c r="AL38" s="21"/>
      <c r="AM38" s="21"/>
      <c r="AN38" s="21"/>
      <c r="AO38" s="21"/>
      <c r="AP38" s="21"/>
      <c r="AQ38" s="21"/>
      <c r="AT38" s="24"/>
      <c r="AU38" s="22"/>
      <c r="AW38" s="21"/>
      <c r="AX38" s="21"/>
      <c r="AY38" s="21"/>
      <c r="AZ38" s="27"/>
      <c r="BA38" s="27"/>
      <c r="BB38" s="27"/>
      <c r="BC38" s="27"/>
      <c r="BD38" s="27"/>
      <c r="BE38" s="22"/>
      <c r="BF38" s="22"/>
      <c r="BG38" s="22"/>
      <c r="BH38" s="22"/>
      <c r="BI38" s="27"/>
      <c r="BJ38" s="27"/>
      <c r="BK38" s="21"/>
      <c r="BL38" s="27"/>
      <c r="BM38" s="27"/>
      <c r="BN38" s="27"/>
      <c r="BO38" s="21"/>
      <c r="BP38" s="22"/>
    </row>
    <row r="39" spans="1:82" s="14" customFormat="1" x14ac:dyDescent="0.3">
      <c r="A39" s="44" t="s">
        <v>69</v>
      </c>
      <c r="B39"/>
      <c r="C39"/>
      <c r="D39"/>
      <c r="E39"/>
      <c r="F39" s="16">
        <v>1983</v>
      </c>
      <c r="G39" s="1"/>
      <c r="H39" s="1"/>
      <c r="I39" s="5"/>
      <c r="J39" s="5"/>
      <c r="K39" s="5"/>
      <c r="L39" s="5"/>
      <c r="M39" s="5"/>
      <c r="N39" s="223"/>
      <c r="O39" s="223"/>
      <c r="P39" s="223"/>
      <c r="Q39" s="223"/>
      <c r="R39" s="223"/>
      <c r="S39" s="223"/>
      <c r="T39" s="223"/>
      <c r="U39" s="223"/>
      <c r="V39" s="223"/>
      <c r="W39" s="18"/>
      <c r="X39" s="18"/>
      <c r="Y39" s="18"/>
      <c r="Z39" s="18"/>
      <c r="AA39" s="18"/>
      <c r="AB39" s="18"/>
      <c r="AC39" s="18"/>
      <c r="AD39" s="18"/>
      <c r="AE39" s="18"/>
      <c r="AF39" s="18"/>
      <c r="AG39" s="18"/>
      <c r="AH39" s="6"/>
      <c r="AI39" s="28" t="s">
        <v>69</v>
      </c>
      <c r="AJ39" s="28" t="s">
        <v>69</v>
      </c>
      <c r="AK39" s="28" t="s">
        <v>69</v>
      </c>
      <c r="AL39" s="6"/>
      <c r="AM39" s="28" t="s">
        <v>69</v>
      </c>
      <c r="AN39" s="28" t="s">
        <v>69</v>
      </c>
      <c r="AO39" s="28" t="s">
        <v>69</v>
      </c>
      <c r="AP39" s="28"/>
      <c r="AQ39" s="28"/>
      <c r="AR39" s="9"/>
      <c r="AS39" s="9"/>
      <c r="AT39" s="10" t="e">
        <f>AH39/AS39</f>
        <v>#DIV/0!</v>
      </c>
      <c r="AU39" s="8"/>
      <c r="AW39" s="96"/>
      <c r="AX39" s="21" t="s">
        <v>69</v>
      </c>
      <c r="AY39" s="6"/>
      <c r="AZ39" s="27" t="s">
        <v>69</v>
      </c>
      <c r="BA39" s="27" t="s">
        <v>69</v>
      </c>
      <c r="BB39" s="27" t="s">
        <v>69</v>
      </c>
      <c r="BC39" s="27" t="s">
        <v>69</v>
      </c>
      <c r="BD39" s="27" t="s">
        <v>69</v>
      </c>
      <c r="BE39" s="6"/>
      <c r="BF39" s="63" t="s">
        <v>69</v>
      </c>
      <c r="BG39" s="63" t="s">
        <v>69</v>
      </c>
      <c r="BH39" s="63" t="s">
        <v>69</v>
      </c>
      <c r="BI39" s="8" t="e">
        <f>BK39+BP39</f>
        <v>#VALUE!</v>
      </c>
      <c r="BJ39" s="63" t="s">
        <v>69</v>
      </c>
      <c r="BK39" s="6"/>
      <c r="BL39" s="27" t="s">
        <v>69</v>
      </c>
      <c r="BM39" s="27" t="s">
        <v>69</v>
      </c>
      <c r="BN39" s="27" t="s">
        <v>69</v>
      </c>
      <c r="BO39" s="9" t="s">
        <v>69</v>
      </c>
      <c r="BP39" s="28" t="s">
        <v>69</v>
      </c>
      <c r="BQ39" s="14" t="s">
        <v>69</v>
      </c>
      <c r="BR39" s="14" t="s">
        <v>69</v>
      </c>
      <c r="BS39" s="14" t="s">
        <v>69</v>
      </c>
      <c r="BT39" s="14" t="s">
        <v>69</v>
      </c>
      <c r="BV39" s="14" t="s">
        <v>69</v>
      </c>
      <c r="BW39" s="14" t="s">
        <v>69</v>
      </c>
      <c r="BX39" s="14" t="s">
        <v>69</v>
      </c>
      <c r="BY39" s="14" t="s">
        <v>69</v>
      </c>
      <c r="BZ39" s="14" t="s">
        <v>69</v>
      </c>
      <c r="CB39" s="14" t="s">
        <v>69</v>
      </c>
      <c r="CC39" s="14" t="s">
        <v>69</v>
      </c>
      <c r="CD39" s="14" t="s">
        <v>69</v>
      </c>
    </row>
    <row r="40" spans="1:82" s="14" customFormat="1" x14ac:dyDescent="0.3">
      <c r="A40" s="44" t="s">
        <v>69</v>
      </c>
      <c r="B40"/>
      <c r="C40"/>
      <c r="D40"/>
      <c r="E40"/>
      <c r="F40" s="16">
        <v>1984</v>
      </c>
      <c r="G40" s="1"/>
      <c r="H40" s="1"/>
      <c r="I40" s="5"/>
      <c r="J40" s="5"/>
      <c r="K40" s="5"/>
      <c r="L40" s="5"/>
      <c r="M40" s="5"/>
      <c r="N40" s="223"/>
      <c r="O40" s="223"/>
      <c r="P40" s="223"/>
      <c r="Q40" s="223"/>
      <c r="R40" s="223"/>
      <c r="S40" s="223"/>
      <c r="T40" s="223"/>
      <c r="U40" s="223"/>
      <c r="V40" s="223"/>
      <c r="W40" s="18"/>
      <c r="X40" s="18"/>
      <c r="Y40" s="18"/>
      <c r="Z40" s="18"/>
      <c r="AA40" s="18"/>
      <c r="AB40" s="18"/>
      <c r="AC40" s="20"/>
      <c r="AD40" s="18"/>
      <c r="AE40" s="18"/>
      <c r="AF40" s="18"/>
      <c r="AG40" s="18"/>
      <c r="AH40" s="6"/>
      <c r="AI40" s="28" t="s">
        <v>69</v>
      </c>
      <c r="AJ40" s="28" t="s">
        <v>69</v>
      </c>
      <c r="AK40" s="28" t="s">
        <v>69</v>
      </c>
      <c r="AL40" s="6"/>
      <c r="AM40" s="28" t="s">
        <v>69</v>
      </c>
      <c r="AN40" s="28" t="s">
        <v>69</v>
      </c>
      <c r="AO40" s="28" t="s">
        <v>69</v>
      </c>
      <c r="AP40" s="28"/>
      <c r="AQ40" s="28"/>
      <c r="AR40" s="9"/>
      <c r="AS40" s="9"/>
      <c r="AT40" s="10" t="e">
        <f>AH40/AS40</f>
        <v>#DIV/0!</v>
      </c>
      <c r="AU40" s="8"/>
      <c r="AW40" s="96"/>
      <c r="AX40" s="21" t="s">
        <v>69</v>
      </c>
      <c r="AY40" s="6"/>
      <c r="AZ40" s="27" t="s">
        <v>69</v>
      </c>
      <c r="BA40" s="27" t="s">
        <v>69</v>
      </c>
      <c r="BB40" s="27" t="s">
        <v>178</v>
      </c>
      <c r="BC40" s="27" t="s">
        <v>69</v>
      </c>
      <c r="BD40" s="27" t="s">
        <v>69</v>
      </c>
      <c r="BE40" s="6"/>
      <c r="BF40" s="63" t="s">
        <v>69</v>
      </c>
      <c r="BG40" s="63" t="s">
        <v>69</v>
      </c>
      <c r="BH40" s="63" t="s">
        <v>69</v>
      </c>
      <c r="BI40" s="8" t="e">
        <f>BK40+BP40</f>
        <v>#VALUE!</v>
      </c>
      <c r="BJ40" s="27" t="s">
        <v>69</v>
      </c>
      <c r="BK40" s="6"/>
      <c r="BL40" s="27" t="s">
        <v>69</v>
      </c>
      <c r="BM40" s="27" t="s">
        <v>69</v>
      </c>
      <c r="BN40" s="27" t="s">
        <v>69</v>
      </c>
      <c r="BO40" s="9" t="s">
        <v>69</v>
      </c>
      <c r="BP40" s="28" t="s">
        <v>69</v>
      </c>
      <c r="BQ40" s="14" t="s">
        <v>69</v>
      </c>
      <c r="BR40" s="14" t="s">
        <v>69</v>
      </c>
      <c r="BS40" s="14" t="s">
        <v>69</v>
      </c>
      <c r="BT40" s="14" t="s">
        <v>69</v>
      </c>
      <c r="BV40" s="14" t="s">
        <v>69</v>
      </c>
      <c r="BW40" s="14" t="s">
        <v>69</v>
      </c>
      <c r="BX40" s="14" t="s">
        <v>69</v>
      </c>
      <c r="BY40" s="14" t="s">
        <v>69</v>
      </c>
      <c r="BZ40" s="14" t="s">
        <v>69</v>
      </c>
      <c r="CB40" s="14" t="s">
        <v>69</v>
      </c>
      <c r="CC40" s="14" t="s">
        <v>69</v>
      </c>
      <c r="CD40" s="14" t="s">
        <v>69</v>
      </c>
    </row>
    <row r="41" spans="1:82" s="14" customFormat="1" x14ac:dyDescent="0.3">
      <c r="A41" s="44" t="s">
        <v>69</v>
      </c>
      <c r="B41"/>
      <c r="C41"/>
      <c r="D41"/>
      <c r="E41"/>
      <c r="F41" s="16">
        <v>1985</v>
      </c>
      <c r="G41" s="1"/>
      <c r="H41" s="1"/>
      <c r="I41" s="5"/>
      <c r="J41" s="5"/>
      <c r="K41" s="5"/>
      <c r="L41" s="5"/>
      <c r="M41" s="5"/>
      <c r="N41" s="223"/>
      <c r="O41" s="223"/>
      <c r="P41" s="223"/>
      <c r="Q41" s="223"/>
      <c r="R41" s="223"/>
      <c r="S41" s="223"/>
      <c r="T41" s="223"/>
      <c r="U41" s="223"/>
      <c r="V41" s="223"/>
      <c r="W41" s="18"/>
      <c r="X41" s="18"/>
      <c r="Y41" s="18"/>
      <c r="Z41" s="18"/>
      <c r="AA41" s="18"/>
      <c r="AB41" s="18"/>
      <c r="AC41" s="20"/>
      <c r="AD41" s="18"/>
      <c r="AE41" s="18"/>
      <c r="AF41" s="18"/>
      <c r="AG41" s="18"/>
      <c r="AH41" s="6"/>
      <c r="AI41" s="28" t="s">
        <v>69</v>
      </c>
      <c r="AJ41" s="28" t="s">
        <v>69</v>
      </c>
      <c r="AK41" s="28" t="s">
        <v>69</v>
      </c>
      <c r="AL41" s="6"/>
      <c r="AM41" s="28" t="s">
        <v>69</v>
      </c>
      <c r="AN41" s="28" t="s">
        <v>69</v>
      </c>
      <c r="AO41" s="28" t="s">
        <v>69</v>
      </c>
      <c r="AP41" s="28"/>
      <c r="AQ41" s="28"/>
      <c r="AR41" s="9"/>
      <c r="AS41" s="9"/>
      <c r="AT41" s="10" t="e">
        <f>AH41/AS41</f>
        <v>#DIV/0!</v>
      </c>
      <c r="AU41" s="8"/>
      <c r="AW41" s="96"/>
      <c r="AX41" s="21" t="s">
        <v>69</v>
      </c>
      <c r="AY41" s="6"/>
      <c r="AZ41" s="27" t="s">
        <v>69</v>
      </c>
      <c r="BA41" s="27" t="s">
        <v>69</v>
      </c>
      <c r="BB41" s="27" t="s">
        <v>69</v>
      </c>
      <c r="BC41" s="27" t="s">
        <v>69</v>
      </c>
      <c r="BD41" s="27" t="s">
        <v>69</v>
      </c>
      <c r="BE41" s="6"/>
      <c r="BF41" s="63" t="s">
        <v>69</v>
      </c>
      <c r="BG41" s="63" t="s">
        <v>69</v>
      </c>
      <c r="BH41" s="63" t="s">
        <v>69</v>
      </c>
      <c r="BI41" s="8" t="e">
        <f>BK41+BP41</f>
        <v>#VALUE!</v>
      </c>
      <c r="BJ41" s="27" t="s">
        <v>69</v>
      </c>
      <c r="BK41" s="6"/>
      <c r="BL41" s="27" t="s">
        <v>69</v>
      </c>
      <c r="BM41" s="27" t="s">
        <v>69</v>
      </c>
      <c r="BN41" s="27" t="s">
        <v>69</v>
      </c>
      <c r="BO41" s="9" t="s">
        <v>69</v>
      </c>
      <c r="BP41" s="28" t="s">
        <v>69</v>
      </c>
      <c r="BQ41" s="14" t="s">
        <v>69</v>
      </c>
      <c r="BR41" s="14" t="s">
        <v>69</v>
      </c>
      <c r="BS41" s="14" t="s">
        <v>69</v>
      </c>
      <c r="BT41" s="14" t="s">
        <v>69</v>
      </c>
      <c r="BV41" s="14" t="s">
        <v>69</v>
      </c>
      <c r="BW41" s="14" t="s">
        <v>69</v>
      </c>
      <c r="BX41" s="14" t="s">
        <v>69</v>
      </c>
      <c r="BY41" s="14" t="s">
        <v>69</v>
      </c>
      <c r="BZ41" s="14" t="s">
        <v>69</v>
      </c>
      <c r="CB41" s="14" t="s">
        <v>69</v>
      </c>
      <c r="CC41" s="14" t="s">
        <v>69</v>
      </c>
      <c r="CD41" s="14" t="s">
        <v>69</v>
      </c>
    </row>
    <row r="42" spans="1:82" s="51" customFormat="1" x14ac:dyDescent="0.3">
      <c r="A42" s="57" t="s">
        <v>785</v>
      </c>
      <c r="B42" s="48"/>
      <c r="C42" s="48"/>
      <c r="D42" s="49"/>
      <c r="E42" s="49"/>
      <c r="F42" s="50"/>
      <c r="I42" s="58"/>
      <c r="J42" s="58"/>
      <c r="K42" s="58"/>
      <c r="L42" s="58"/>
      <c r="M42" s="58"/>
      <c r="N42" s="58"/>
      <c r="O42" s="58"/>
      <c r="P42" s="58"/>
      <c r="Q42" s="58"/>
      <c r="R42" s="58"/>
      <c r="S42" s="58"/>
      <c r="T42" s="58"/>
      <c r="U42" s="58"/>
      <c r="V42" s="58"/>
      <c r="W42" s="52"/>
      <c r="X42" s="52"/>
      <c r="Y42" s="52"/>
      <c r="Z42" s="52"/>
      <c r="AA42" s="52"/>
      <c r="AB42" s="52"/>
      <c r="AC42" s="53"/>
      <c r="AD42" s="53"/>
      <c r="AE42" s="53"/>
      <c r="AF42" s="53"/>
      <c r="AG42" s="53"/>
      <c r="AH42" s="53"/>
      <c r="AI42" s="53"/>
      <c r="AJ42" s="53"/>
      <c r="AK42" s="53"/>
      <c r="AL42" s="53"/>
      <c r="AM42" s="53"/>
      <c r="AN42" s="53"/>
      <c r="AO42" s="53"/>
      <c r="AP42" s="53"/>
      <c r="AQ42" s="53"/>
      <c r="AT42" s="54"/>
      <c r="AU42" s="55"/>
      <c r="AW42" s="53"/>
      <c r="AX42" s="53"/>
      <c r="AY42" s="53"/>
      <c r="AZ42" s="56"/>
      <c r="BA42" s="56"/>
      <c r="BB42" s="56"/>
      <c r="BC42" s="56"/>
      <c r="BD42" s="56"/>
      <c r="BE42" s="55"/>
      <c r="BF42" s="55"/>
      <c r="BG42" s="55"/>
      <c r="BH42" s="55"/>
      <c r="BI42" s="56"/>
      <c r="BJ42" s="56"/>
      <c r="BK42" s="53"/>
      <c r="BL42" s="56"/>
      <c r="BM42" s="56"/>
      <c r="BN42" s="56"/>
      <c r="BO42" s="53"/>
      <c r="BP42" s="55"/>
    </row>
    <row r="43" spans="1:82" s="14" customFormat="1" x14ac:dyDescent="0.3">
      <c r="A43" s="4"/>
      <c r="B43"/>
      <c r="C43"/>
      <c r="D43" t="s">
        <v>561</v>
      </c>
      <c r="E43"/>
      <c r="F43" s="206">
        <v>1986</v>
      </c>
      <c r="G43" s="1"/>
      <c r="H43" s="1"/>
      <c r="I43" s="5"/>
      <c r="J43" s="5"/>
      <c r="K43" s="5"/>
      <c r="L43" s="5"/>
      <c r="M43" s="5"/>
      <c r="N43" s="223"/>
      <c r="O43" s="223"/>
      <c r="P43" s="223"/>
      <c r="Q43" s="223"/>
      <c r="R43" s="223"/>
      <c r="S43" s="223"/>
      <c r="T43" s="223"/>
      <c r="U43" s="223"/>
      <c r="V43" s="223"/>
      <c r="W43" s="18"/>
      <c r="X43" s="18"/>
      <c r="Y43" s="18"/>
      <c r="Z43" s="18"/>
      <c r="AA43" s="18"/>
      <c r="AB43" s="18"/>
      <c r="AC43" s="62"/>
      <c r="AD43" s="18"/>
      <c r="AE43" s="18"/>
      <c r="AF43" s="18"/>
      <c r="AG43" s="96"/>
      <c r="AH43" s="8"/>
      <c r="AI43" s="28"/>
      <c r="AJ43" s="28"/>
      <c r="AK43" s="28"/>
      <c r="AL43" s="6"/>
      <c r="AM43" s="28"/>
      <c r="AN43" s="28"/>
      <c r="AO43" s="28"/>
      <c r="AP43" s="28"/>
      <c r="AQ43" s="28"/>
      <c r="AR43" s="26"/>
      <c r="AS43" s="28"/>
      <c r="AT43" s="25"/>
      <c r="AU43" s="8"/>
      <c r="AV43" s="26"/>
      <c r="AW43" s="96"/>
      <c r="AX43" s="21"/>
      <c r="AY43" s="6"/>
      <c r="AZ43" s="27"/>
      <c r="BA43" s="27"/>
      <c r="BB43" s="27"/>
      <c r="BC43" s="27"/>
      <c r="BD43" s="27"/>
      <c r="BE43" s="28"/>
      <c r="BF43" s="63"/>
      <c r="BG43" s="63"/>
      <c r="BH43" s="63"/>
      <c r="BI43" s="8"/>
      <c r="BJ43" s="27"/>
      <c r="BK43" s="6"/>
      <c r="BL43" s="27"/>
      <c r="BM43" s="27"/>
      <c r="BN43" s="27"/>
      <c r="BO43" s="9"/>
      <c r="BP43" s="28"/>
    </row>
    <row r="44" spans="1:82" s="14" customFormat="1" x14ac:dyDescent="0.3">
      <c r="A44" s="3"/>
      <c r="B44"/>
      <c r="C44"/>
      <c r="D44" t="s">
        <v>561</v>
      </c>
      <c r="E44"/>
      <c r="F44" s="16">
        <v>1987</v>
      </c>
      <c r="G44" s="1"/>
      <c r="H44" s="1"/>
      <c r="I44" s="5"/>
      <c r="J44" s="5"/>
      <c r="K44" s="5"/>
      <c r="L44" s="5"/>
      <c r="M44" s="5"/>
      <c r="N44" s="223"/>
      <c r="O44" s="223"/>
      <c r="P44" s="223"/>
      <c r="Q44" s="223"/>
      <c r="R44" s="223"/>
      <c r="S44" s="223"/>
      <c r="T44" s="223"/>
      <c r="U44" s="223"/>
      <c r="V44" s="223"/>
      <c r="W44" s="18"/>
      <c r="X44" s="18"/>
      <c r="Y44" s="18"/>
      <c r="Z44" s="18"/>
      <c r="AA44" s="18"/>
      <c r="AB44" s="18"/>
      <c r="AC44" s="6"/>
      <c r="AD44" s="18"/>
      <c r="AE44" s="6"/>
      <c r="AF44" s="6"/>
      <c r="AG44" s="6"/>
      <c r="AH44" s="6"/>
      <c r="AI44" s="18"/>
      <c r="AJ44" s="6"/>
      <c r="AK44" s="6"/>
      <c r="AL44" s="6"/>
      <c r="AM44" s="18"/>
      <c r="AN44" s="6"/>
      <c r="AO44" s="6"/>
      <c r="AP44" s="6"/>
      <c r="AQ44" s="6"/>
      <c r="AR44" s="26"/>
      <c r="AS44" s="28"/>
      <c r="AT44" s="25"/>
      <c r="AU44" s="8"/>
      <c r="AV44" s="26"/>
      <c r="AW44" s="8"/>
      <c r="AX44" s="21"/>
      <c r="AY44" s="6"/>
      <c r="AZ44" s="27"/>
      <c r="BA44" s="6"/>
      <c r="BB44" s="6"/>
      <c r="BC44" s="9"/>
      <c r="BD44" s="9"/>
      <c r="BE44" s="6"/>
      <c r="BF44" s="28"/>
      <c r="BG44" s="9"/>
      <c r="BH44" s="9"/>
      <c r="BI44" s="8"/>
      <c r="BK44" s="6"/>
      <c r="BM44" s="6"/>
      <c r="BN44" s="6"/>
      <c r="BO44" s="9"/>
      <c r="BP44" s="6"/>
      <c r="BQ44" s="6"/>
      <c r="BR44" s="6"/>
      <c r="BS44" s="9"/>
      <c r="BT44" s="9"/>
      <c r="BU44" s="9"/>
      <c r="BV44" s="9"/>
      <c r="BW44" s="9"/>
      <c r="BX44" s="9"/>
      <c r="BY44" s="9"/>
      <c r="BZ44" s="9"/>
      <c r="CA44" s="9"/>
      <c r="CB44" s="9"/>
      <c r="CC44" s="9"/>
      <c r="CD44" s="9"/>
    </row>
    <row r="45" spans="1:82" s="14" customFormat="1" x14ac:dyDescent="0.3">
      <c r="A45" s="4"/>
      <c r="B45"/>
      <c r="C45"/>
      <c r="D45" t="s">
        <v>561</v>
      </c>
      <c r="E45"/>
      <c r="F45" s="16">
        <v>1988</v>
      </c>
      <c r="G45" s="1"/>
      <c r="H45" s="1"/>
      <c r="I45" s="5"/>
      <c r="J45" s="5"/>
      <c r="K45" s="5"/>
      <c r="L45" s="5"/>
      <c r="M45" s="5"/>
      <c r="N45" s="223"/>
      <c r="O45" s="223"/>
      <c r="P45" s="223"/>
      <c r="Q45" s="223"/>
      <c r="R45" s="223"/>
      <c r="S45" s="223"/>
      <c r="T45" s="223"/>
      <c r="U45" s="223"/>
      <c r="V45" s="223"/>
      <c r="W45" s="6"/>
      <c r="X45" s="20"/>
      <c r="Y45" s="6"/>
      <c r="Z45" s="6"/>
      <c r="AA45" s="6"/>
      <c r="AB45" s="6"/>
      <c r="AC45" s="6"/>
      <c r="AD45" s="18"/>
      <c r="AE45" s="6"/>
      <c r="AF45" s="6"/>
      <c r="AG45" s="6"/>
      <c r="AH45" s="6"/>
      <c r="AI45" s="18"/>
      <c r="AJ45" s="6"/>
      <c r="AK45" s="6"/>
      <c r="AL45" s="6"/>
      <c r="AM45" s="18"/>
      <c r="AN45" s="6"/>
      <c r="AO45" s="6"/>
      <c r="AP45" s="6"/>
      <c r="AQ45" s="6"/>
      <c r="AR45" s="8"/>
      <c r="AS45" s="28"/>
      <c r="AT45" s="109"/>
      <c r="AU45" s="8"/>
      <c r="AV45" s="8"/>
      <c r="AW45" s="8"/>
      <c r="AX45" s="21"/>
      <c r="AY45" s="6"/>
      <c r="AZ45" s="27"/>
      <c r="BA45" s="6"/>
      <c r="BB45" s="6"/>
      <c r="BC45" s="9"/>
      <c r="BD45" s="9"/>
      <c r="BE45" s="6"/>
      <c r="BF45" s="28"/>
      <c r="BG45" s="6"/>
      <c r="BH45" s="6"/>
      <c r="BI45" s="8"/>
      <c r="BK45" s="6"/>
      <c r="BM45" s="6"/>
      <c r="BN45" s="6"/>
      <c r="BO45" s="9"/>
      <c r="BP45" s="6"/>
      <c r="BQ45" s="6"/>
      <c r="BR45" s="6"/>
      <c r="BS45" s="9"/>
      <c r="BT45" s="9"/>
      <c r="BU45" s="9"/>
      <c r="BV45" s="9"/>
      <c r="BW45" s="9"/>
      <c r="BX45" s="9"/>
      <c r="BY45" s="9"/>
      <c r="BZ45" s="9"/>
      <c r="CA45" s="9"/>
      <c r="CB45" s="9"/>
      <c r="CC45" s="9"/>
      <c r="CD45" s="9"/>
    </row>
    <row r="46" spans="1:82" s="14" customFormat="1" x14ac:dyDescent="0.3">
      <c r="A46" s="4"/>
      <c r="B46"/>
      <c r="C46"/>
      <c r="D46" t="s">
        <v>561</v>
      </c>
      <c r="E46"/>
      <c r="F46" s="16">
        <v>1989</v>
      </c>
      <c r="G46" s="1"/>
      <c r="H46" s="1"/>
      <c r="I46" s="5"/>
      <c r="J46" s="5"/>
      <c r="K46" s="5"/>
      <c r="L46" s="5"/>
      <c r="M46" s="5"/>
      <c r="N46" s="223"/>
      <c r="O46" s="223"/>
      <c r="P46" s="223"/>
      <c r="Q46" s="223"/>
      <c r="R46" s="223"/>
      <c r="S46" s="223"/>
      <c r="T46" s="223"/>
      <c r="U46" s="223"/>
      <c r="V46" s="223"/>
      <c r="W46" s="6"/>
      <c r="X46" s="20"/>
      <c r="Y46" s="6"/>
      <c r="Z46" s="6"/>
      <c r="AA46" s="6"/>
      <c r="AB46" s="6"/>
      <c r="AC46" s="6"/>
      <c r="AD46" s="18"/>
      <c r="AE46" s="6"/>
      <c r="AF46" s="6"/>
      <c r="AG46" s="6"/>
      <c r="AH46" s="6"/>
      <c r="AI46" s="18"/>
      <c r="AJ46" s="6"/>
      <c r="AK46" s="6"/>
      <c r="AL46" s="6"/>
      <c r="AM46" s="18"/>
      <c r="AN46" s="6"/>
      <c r="AO46" s="6"/>
      <c r="AP46" s="6"/>
      <c r="AQ46" s="6"/>
      <c r="AR46" s="8"/>
      <c r="AS46" s="28"/>
      <c r="AT46" s="109"/>
      <c r="AU46" s="8"/>
      <c r="AV46" s="8"/>
      <c r="AW46" s="8"/>
      <c r="AX46" s="21"/>
      <c r="AY46" s="6"/>
      <c r="AZ46" s="27"/>
      <c r="BA46" s="6"/>
      <c r="BB46" s="6"/>
      <c r="BC46" s="9"/>
      <c r="BD46" s="9"/>
      <c r="BE46" s="6"/>
      <c r="BF46" s="28"/>
      <c r="BG46" s="6"/>
      <c r="BH46" s="6"/>
      <c r="BI46" s="8"/>
      <c r="BK46" s="6"/>
      <c r="BM46" s="6"/>
      <c r="BN46" s="6"/>
      <c r="BO46" s="9"/>
      <c r="BP46" s="6"/>
      <c r="BQ46" s="6"/>
      <c r="BR46"/>
      <c r="BS46" s="9"/>
      <c r="BT46" s="9"/>
      <c r="BU46" s="9"/>
      <c r="BV46" s="9"/>
      <c r="BW46" s="9"/>
      <c r="BX46" s="9"/>
      <c r="BY46" s="9"/>
      <c r="BZ46" s="9"/>
      <c r="CA46" s="9"/>
      <c r="CB46" s="9"/>
      <c r="CC46" s="9"/>
      <c r="CD46" s="9"/>
    </row>
    <row r="47" spans="1:82" x14ac:dyDescent="0.3">
      <c r="A47" s="4"/>
      <c r="D47" t="s">
        <v>561</v>
      </c>
      <c r="F47" s="16">
        <v>1990</v>
      </c>
      <c r="G47" s="1"/>
      <c r="H47" s="1"/>
      <c r="I47" s="5"/>
      <c r="J47" s="5"/>
      <c r="K47" s="5"/>
      <c r="L47" s="5"/>
      <c r="M47" s="5"/>
      <c r="N47" s="223"/>
      <c r="O47" s="223"/>
      <c r="P47" s="223"/>
      <c r="Q47" s="223"/>
      <c r="R47" s="223"/>
      <c r="S47" s="223"/>
      <c r="T47" s="223"/>
      <c r="U47" s="223"/>
      <c r="V47" s="223"/>
      <c r="W47" s="18"/>
      <c r="X47" s="18"/>
      <c r="Y47" s="18"/>
      <c r="Z47" s="18"/>
      <c r="AA47" s="18"/>
      <c r="AB47" s="18"/>
      <c r="AC47" s="18"/>
      <c r="AD47" s="18"/>
      <c r="AE47" s="18"/>
      <c r="AF47" s="18"/>
      <c r="AG47" s="18"/>
      <c r="AH47" s="18"/>
      <c r="AI47" s="18"/>
      <c r="AJ47" s="18"/>
      <c r="AK47" s="18"/>
      <c r="AL47" s="18"/>
      <c r="AM47" s="18"/>
      <c r="AN47" s="18"/>
      <c r="AO47" s="18"/>
      <c r="AP47" s="18"/>
      <c r="AQ47" s="18"/>
      <c r="AR47" s="9"/>
      <c r="AS47" s="28"/>
      <c r="AT47" s="108"/>
      <c r="AU47" s="9"/>
      <c r="AV47" s="8"/>
      <c r="AW47" s="6"/>
      <c r="AX47" s="6"/>
      <c r="AY47" s="9"/>
      <c r="AZ47" s="9"/>
      <c r="BA47" s="28"/>
      <c r="BB47" s="28"/>
      <c r="BC47" s="28"/>
      <c r="BD47" s="28"/>
      <c r="BE47" s="8"/>
      <c r="BF47" s="28"/>
      <c r="BG47" s="28"/>
      <c r="BH47" s="28"/>
      <c r="BI47" s="9"/>
      <c r="BJ47" s="9"/>
      <c r="BK47" s="9"/>
      <c r="BL47" s="9"/>
      <c r="BM47" s="9"/>
      <c r="BN47" s="9"/>
      <c r="BO47" s="9"/>
      <c r="BP47" s="8"/>
      <c r="BQ47" s="30"/>
      <c r="BR47" s="28"/>
      <c r="BS47" s="28"/>
      <c r="BT47" s="28"/>
    </row>
    <row r="48" spans="1:82" x14ac:dyDescent="0.3">
      <c r="D48" t="s">
        <v>561</v>
      </c>
      <c r="F48" s="16">
        <v>1991</v>
      </c>
      <c r="G48" s="1"/>
      <c r="H48" s="1"/>
      <c r="I48" s="5"/>
      <c r="J48" s="5"/>
      <c r="K48" s="5"/>
      <c r="L48" s="5"/>
      <c r="M48" s="5"/>
      <c r="N48" s="223"/>
      <c r="O48" s="223"/>
      <c r="P48" s="223"/>
      <c r="Q48" s="223"/>
      <c r="R48" s="223"/>
      <c r="S48" s="223"/>
      <c r="T48" s="223"/>
      <c r="U48" s="223"/>
      <c r="V48" s="223"/>
      <c r="W48" s="18"/>
      <c r="X48" s="18"/>
      <c r="Y48" s="18"/>
      <c r="Z48" s="18"/>
      <c r="AA48" s="18"/>
      <c r="AB48" s="18"/>
      <c r="AC48" s="18"/>
      <c r="AD48" s="18"/>
      <c r="AE48" s="18"/>
      <c r="AF48" s="18"/>
      <c r="AG48" s="18"/>
      <c r="AH48" s="18"/>
      <c r="AI48" s="18"/>
      <c r="AJ48" s="18"/>
      <c r="AK48" s="18"/>
      <c r="AL48" s="18"/>
      <c r="AM48" s="18"/>
      <c r="AN48" s="18"/>
      <c r="AO48" s="18"/>
      <c r="AP48" s="18"/>
      <c r="AQ48" s="18"/>
      <c r="AR48" s="9"/>
      <c r="AS48" s="28"/>
      <c r="AT48" s="108"/>
      <c r="AU48" s="9"/>
      <c r="AV48" s="8"/>
      <c r="AW48" s="6"/>
      <c r="AX48" s="6"/>
      <c r="AY48" s="9"/>
      <c r="AZ48" s="9"/>
      <c r="BA48" s="28"/>
      <c r="BB48" s="28"/>
      <c r="BC48" s="28"/>
      <c r="BD48" s="28"/>
      <c r="BE48" s="8"/>
      <c r="BF48" s="28"/>
      <c r="BG48" s="28"/>
      <c r="BH48" s="28"/>
      <c r="BI48" s="9"/>
      <c r="BJ48" s="9"/>
      <c r="BK48" s="9"/>
      <c r="BL48" s="9"/>
      <c r="BM48" s="9"/>
      <c r="BN48" s="9"/>
      <c r="BO48" s="9"/>
      <c r="BP48" s="8"/>
      <c r="BQ48" s="30"/>
      <c r="BR48" s="28"/>
      <c r="BS48" s="28"/>
      <c r="BT48" s="28"/>
    </row>
    <row r="49" spans="1:82" x14ac:dyDescent="0.3">
      <c r="A49" s="3" t="s">
        <v>0</v>
      </c>
      <c r="B49" t="s">
        <v>1</v>
      </c>
      <c r="C49" t="s">
        <v>2</v>
      </c>
      <c r="D49" s="7" t="s">
        <v>534</v>
      </c>
      <c r="E49" t="s">
        <v>560</v>
      </c>
      <c r="F49" s="16">
        <v>1992</v>
      </c>
      <c r="G49" s="1">
        <v>33735</v>
      </c>
      <c r="H49" s="1">
        <v>33804</v>
      </c>
      <c r="I49" s="5">
        <f t="shared" ref="I49:I63" si="0">H49-G49+1</f>
        <v>70</v>
      </c>
      <c r="J49" s="5"/>
      <c r="K49" s="5"/>
      <c r="L49" s="5"/>
      <c r="M49" s="5"/>
      <c r="N49" s="240" t="s">
        <v>69</v>
      </c>
      <c r="O49" s="240" t="s">
        <v>69</v>
      </c>
      <c r="P49" s="240" t="s">
        <v>69</v>
      </c>
      <c r="Q49" s="240" t="s">
        <v>69</v>
      </c>
      <c r="R49" s="240" t="s">
        <v>69</v>
      </c>
      <c r="S49" s="240" t="s">
        <v>69</v>
      </c>
      <c r="T49" s="240" t="s">
        <v>69</v>
      </c>
      <c r="U49" s="240" t="s">
        <v>69</v>
      </c>
      <c r="V49" s="240" t="s">
        <v>69</v>
      </c>
      <c r="W49" s="6">
        <v>2574</v>
      </c>
      <c r="X49" s="6">
        <v>154</v>
      </c>
      <c r="Y49" s="6" t="s">
        <v>69</v>
      </c>
      <c r="Z49" s="6" t="s">
        <v>69</v>
      </c>
      <c r="AA49" s="6"/>
      <c r="AB49" s="6"/>
      <c r="AC49" s="6">
        <v>8595</v>
      </c>
      <c r="AD49" s="6">
        <v>624</v>
      </c>
      <c r="AE49" s="18" t="s">
        <v>69</v>
      </c>
      <c r="AF49" s="18" t="s">
        <v>69</v>
      </c>
      <c r="AG49" s="6">
        <v>22912</v>
      </c>
      <c r="AH49" s="6">
        <v>22912</v>
      </c>
      <c r="AI49" s="6">
        <v>1979</v>
      </c>
      <c r="AJ49" s="18" t="s">
        <v>69</v>
      </c>
      <c r="AK49" s="18" t="s">
        <v>69</v>
      </c>
      <c r="AL49" s="6">
        <v>6083</v>
      </c>
      <c r="AM49" s="6">
        <v>591</v>
      </c>
      <c r="AN49" s="18" t="s">
        <v>69</v>
      </c>
      <c r="AO49" s="18" t="s">
        <v>69</v>
      </c>
      <c r="AP49" s="18">
        <v>16830</v>
      </c>
      <c r="AQ49" s="18">
        <v>1629</v>
      </c>
      <c r="AR49" s="8">
        <f>AU49</f>
        <v>6861.6041884816759</v>
      </c>
      <c r="AS49" s="28" t="s">
        <v>69</v>
      </c>
      <c r="AT49" s="23">
        <f>AH49/AU49</f>
        <v>3.3391608391608387</v>
      </c>
      <c r="AU49" s="8">
        <f t="shared" ref="AU49:AU63" si="1">W49/AC49*AH49</f>
        <v>6861.6041884816759</v>
      </c>
      <c r="AV49" s="8"/>
      <c r="AW49">
        <v>1909</v>
      </c>
      <c r="AX49">
        <v>206</v>
      </c>
      <c r="AY49" s="6">
        <v>1723</v>
      </c>
      <c r="AZ49" s="6">
        <v>161</v>
      </c>
      <c r="BA49" s="28" t="s">
        <v>69</v>
      </c>
      <c r="BB49" s="28" t="s">
        <v>69</v>
      </c>
      <c r="BC49" s="28" t="s">
        <v>69</v>
      </c>
      <c r="BD49" s="28" t="s">
        <v>69</v>
      </c>
      <c r="BE49" s="103">
        <f>AW49-AY49</f>
        <v>186</v>
      </c>
      <c r="BF49" s="28" t="s">
        <v>69</v>
      </c>
      <c r="BG49" s="28" t="s">
        <v>69</v>
      </c>
      <c r="BH49" s="28" t="s">
        <v>69</v>
      </c>
      <c r="BI49">
        <v>4899</v>
      </c>
      <c r="BJ49">
        <v>537</v>
      </c>
      <c r="BK49">
        <v>1182</v>
      </c>
      <c r="BL49">
        <v>151</v>
      </c>
      <c r="BM49" s="9" t="s">
        <v>69</v>
      </c>
      <c r="BN49" s="9" t="s">
        <v>69</v>
      </c>
      <c r="BO49" t="s">
        <v>69</v>
      </c>
      <c r="BP49" s="103">
        <f>BI49-BK49</f>
        <v>3717</v>
      </c>
      <c r="BQ49" s="30" t="s">
        <v>69</v>
      </c>
      <c r="BR49" s="28" t="s">
        <v>69</v>
      </c>
      <c r="BS49" t="s">
        <v>69</v>
      </c>
      <c r="BT49" t="s">
        <v>69</v>
      </c>
      <c r="BU49" s="6">
        <v>299</v>
      </c>
      <c r="BV49" s="6">
        <v>53</v>
      </c>
      <c r="BY49" s="6" t="s">
        <v>69</v>
      </c>
      <c r="BZ49" s="6" t="s">
        <v>69</v>
      </c>
      <c r="CA49">
        <v>143</v>
      </c>
      <c r="CB49" s="9">
        <v>38</v>
      </c>
    </row>
    <row r="50" spans="1:82" x14ac:dyDescent="0.3">
      <c r="A50" s="4"/>
      <c r="D50" s="7" t="s">
        <v>561</v>
      </c>
      <c r="F50" s="16">
        <v>1993</v>
      </c>
      <c r="G50" s="1"/>
      <c r="H50" s="1"/>
      <c r="I50" s="5"/>
      <c r="J50" s="5"/>
      <c r="K50" s="5"/>
      <c r="L50" s="5"/>
      <c r="M50" s="5"/>
      <c r="N50" s="223"/>
      <c r="O50" s="223"/>
      <c r="P50" s="223"/>
      <c r="Q50" s="223"/>
      <c r="R50" s="223"/>
      <c r="S50" s="223"/>
      <c r="T50" s="223"/>
      <c r="U50" s="223"/>
      <c r="V50" s="223"/>
      <c r="W50" s="6"/>
      <c r="X50" s="6"/>
      <c r="Y50" s="6"/>
      <c r="Z50" s="6"/>
      <c r="AA50" s="6"/>
      <c r="AB50" s="6"/>
      <c r="AC50" s="6"/>
      <c r="AD50" s="6"/>
      <c r="AE50" s="18"/>
      <c r="AF50" s="18"/>
      <c r="AG50" s="6"/>
      <c r="AH50" s="6"/>
      <c r="AI50" s="6"/>
      <c r="AJ50" s="18"/>
      <c r="AK50" s="18"/>
      <c r="AL50" s="6"/>
      <c r="AM50" s="6"/>
      <c r="AN50" s="18"/>
      <c r="AO50" s="18"/>
      <c r="AP50" s="18"/>
      <c r="AQ50" s="18"/>
      <c r="AR50" s="8"/>
      <c r="AS50" s="28"/>
      <c r="AT50" s="23"/>
      <c r="AU50" s="8"/>
      <c r="AV50" s="8"/>
      <c r="AY50" s="6"/>
      <c r="AZ50" s="6"/>
      <c r="BA50" s="28"/>
      <c r="BB50" s="28"/>
      <c r="BC50" s="28"/>
      <c r="BD50" s="28"/>
      <c r="BE50" s="103"/>
      <c r="BF50" s="28"/>
      <c r="BG50" s="28"/>
      <c r="BH50" s="28"/>
      <c r="BM50" s="9"/>
      <c r="BN50" s="9"/>
      <c r="BP50" s="103"/>
      <c r="BQ50" s="30"/>
      <c r="BR50" s="28"/>
      <c r="BU50" s="6"/>
      <c r="BV50" s="6"/>
      <c r="BY50" s="6"/>
      <c r="BZ50" s="6"/>
      <c r="CB50" s="9"/>
    </row>
    <row r="51" spans="1:82" x14ac:dyDescent="0.3">
      <c r="A51" s="4"/>
      <c r="D51" s="7" t="s">
        <v>561</v>
      </c>
      <c r="F51" s="16">
        <v>1994</v>
      </c>
      <c r="G51" s="1"/>
      <c r="H51" s="1"/>
      <c r="I51" s="5"/>
      <c r="J51" s="5"/>
      <c r="K51" s="5"/>
      <c r="L51" s="5"/>
      <c r="M51" s="5"/>
      <c r="N51" s="223"/>
      <c r="O51" s="223"/>
      <c r="P51" s="223"/>
      <c r="Q51" s="223"/>
      <c r="R51" s="223"/>
      <c r="S51" s="223"/>
      <c r="T51" s="223"/>
      <c r="U51" s="223"/>
      <c r="V51" s="223"/>
      <c r="W51" s="6"/>
      <c r="X51" s="6"/>
      <c r="Y51" s="6"/>
      <c r="Z51" s="6"/>
      <c r="AA51" s="6"/>
      <c r="AB51" s="6"/>
      <c r="AC51" s="6"/>
      <c r="AD51" s="6"/>
      <c r="AE51" s="18"/>
      <c r="AF51" s="18"/>
      <c r="AG51" s="6"/>
      <c r="AH51" s="6"/>
      <c r="AI51" s="6"/>
      <c r="AJ51" s="18"/>
      <c r="AK51" s="18"/>
      <c r="AL51" s="6"/>
      <c r="AM51" s="6"/>
      <c r="AN51" s="18"/>
      <c r="AO51" s="18"/>
      <c r="AP51" s="18"/>
      <c r="AQ51" s="18"/>
      <c r="AR51" s="8"/>
      <c r="AS51" s="28"/>
      <c r="AT51" s="23"/>
      <c r="AU51" s="8"/>
      <c r="AV51" s="8"/>
      <c r="AY51" s="6"/>
      <c r="AZ51" s="6"/>
      <c r="BA51" s="28"/>
      <c r="BB51" s="28"/>
      <c r="BC51" s="28"/>
      <c r="BD51" s="28"/>
      <c r="BE51" s="103"/>
      <c r="BF51" s="28"/>
      <c r="BG51" s="28"/>
      <c r="BH51" s="28"/>
      <c r="BM51" s="9"/>
      <c r="BN51" s="9"/>
      <c r="BP51" s="103"/>
      <c r="BQ51" s="30"/>
      <c r="BR51" s="28"/>
      <c r="BS51" s="6"/>
      <c r="BT51" s="6"/>
      <c r="BU51" s="6"/>
      <c r="BV51" s="6"/>
      <c r="BY51" s="6"/>
      <c r="BZ51" s="6"/>
      <c r="CA51" s="6"/>
      <c r="CB51" s="6"/>
    </row>
    <row r="52" spans="1:82" s="51" customFormat="1" x14ac:dyDescent="0.3">
      <c r="A52" s="57" t="s">
        <v>544</v>
      </c>
      <c r="B52" s="48"/>
      <c r="C52" s="48"/>
      <c r="E52" s="112"/>
      <c r="F52" s="50"/>
      <c r="G52" s="112" t="s">
        <v>553</v>
      </c>
      <c r="I52" s="58"/>
      <c r="J52" s="246"/>
      <c r="K52" s="246"/>
      <c r="L52" s="246"/>
      <c r="M52" s="246"/>
      <c r="N52" s="246"/>
      <c r="O52" s="246"/>
      <c r="P52" s="58"/>
      <c r="Q52" s="58"/>
      <c r="R52" s="58"/>
      <c r="S52" s="58"/>
      <c r="T52" s="58"/>
      <c r="U52" s="58"/>
      <c r="V52" s="58"/>
      <c r="W52" s="52"/>
      <c r="X52" s="52"/>
      <c r="Y52" s="52"/>
      <c r="Z52" s="52"/>
      <c r="AA52" s="52"/>
      <c r="AB52" s="52"/>
      <c r="AC52" s="53"/>
      <c r="AD52" s="53"/>
      <c r="AE52" s="53"/>
      <c r="AF52" s="53"/>
      <c r="AG52" s="53"/>
      <c r="AH52" s="53"/>
      <c r="AI52" s="53"/>
      <c r="AJ52" s="53"/>
      <c r="AK52" s="53"/>
      <c r="AL52" s="53"/>
      <c r="AM52" s="53"/>
      <c r="AN52" s="53"/>
      <c r="AO52" s="53"/>
      <c r="AP52" s="53"/>
      <c r="AQ52" s="53"/>
      <c r="AT52" s="54"/>
      <c r="AU52" s="55"/>
      <c r="AW52" s="53"/>
      <c r="AX52" s="53"/>
      <c r="AY52" s="53"/>
      <c r="AZ52" s="56"/>
      <c r="BA52" s="56"/>
      <c r="BB52" s="56"/>
      <c r="BC52" s="56"/>
      <c r="BD52" s="56"/>
      <c r="BE52" s="55"/>
      <c r="BF52" s="55"/>
      <c r="BG52" s="55"/>
      <c r="BH52" s="55"/>
      <c r="BI52" s="56"/>
      <c r="BJ52" s="56"/>
      <c r="BK52" s="53"/>
      <c r="BL52" s="56"/>
      <c r="BM52" s="56"/>
      <c r="BN52" s="56"/>
      <c r="BO52" s="53"/>
      <c r="BP52" s="55"/>
    </row>
    <row r="53" spans="1:82" x14ac:dyDescent="0.3">
      <c r="A53" s="4" t="s">
        <v>7</v>
      </c>
      <c r="B53" t="s">
        <v>8</v>
      </c>
      <c r="C53" t="s">
        <v>9</v>
      </c>
      <c r="D53" s="7" t="s">
        <v>552</v>
      </c>
      <c r="E53" t="s">
        <v>551</v>
      </c>
      <c r="F53" s="16">
        <v>1995</v>
      </c>
      <c r="G53" s="1">
        <v>34820</v>
      </c>
      <c r="H53" s="1">
        <v>34952</v>
      </c>
      <c r="I53" s="5">
        <f t="shared" si="0"/>
        <v>133</v>
      </c>
      <c r="J53" s="60">
        <f>7/4</f>
        <v>1.75</v>
      </c>
      <c r="K53" s="60"/>
      <c r="L53" s="60"/>
      <c r="M53" s="60"/>
      <c r="N53" s="240" t="s">
        <v>69</v>
      </c>
      <c r="O53" s="240" t="s">
        <v>69</v>
      </c>
      <c r="P53" s="113">
        <f>Q53+R53</f>
        <v>26793</v>
      </c>
      <c r="Q53" s="115">
        <v>20487</v>
      </c>
      <c r="R53" s="115">
        <v>6306</v>
      </c>
      <c r="S53" s="235">
        <v>3522</v>
      </c>
      <c r="T53" s="240" t="s">
        <v>69</v>
      </c>
      <c r="U53" s="115">
        <v>1122</v>
      </c>
      <c r="V53" s="114" t="s">
        <v>69</v>
      </c>
      <c r="W53" s="6" t="s">
        <v>69</v>
      </c>
      <c r="X53" s="6" t="s">
        <v>69</v>
      </c>
      <c r="Y53" s="6" t="s">
        <v>69</v>
      </c>
      <c r="Z53" s="6" t="s">
        <v>69</v>
      </c>
      <c r="AA53" s="6"/>
      <c r="AB53" s="6"/>
      <c r="AC53" s="6" t="s">
        <v>69</v>
      </c>
      <c r="AD53" s="6" t="s">
        <v>69</v>
      </c>
      <c r="AE53" s="18" t="s">
        <v>69</v>
      </c>
      <c r="AF53" s="18" t="s">
        <v>69</v>
      </c>
      <c r="AG53" s="26">
        <f>J53*P53</f>
        <v>46887.75</v>
      </c>
      <c r="AH53" s="6" t="s">
        <v>69</v>
      </c>
      <c r="AI53" s="6" t="s">
        <v>69</v>
      </c>
      <c r="AJ53" s="18" t="s">
        <v>69</v>
      </c>
      <c r="AK53" s="18" t="s">
        <v>69</v>
      </c>
      <c r="AL53" s="26">
        <f>R53*J53</f>
        <v>11035.5</v>
      </c>
      <c r="AM53" s="6" t="s">
        <v>69</v>
      </c>
      <c r="AN53" s="18" t="s">
        <v>69</v>
      </c>
      <c r="AO53" s="18" t="s">
        <v>69</v>
      </c>
      <c r="AP53" s="192">
        <f>Q53*J53</f>
        <v>35852.25</v>
      </c>
      <c r="AQ53" s="18" t="s">
        <v>69</v>
      </c>
      <c r="AR53" s="9" t="s">
        <v>69</v>
      </c>
      <c r="AS53" s="28" t="s">
        <v>69</v>
      </c>
      <c r="AT53" s="10" t="e">
        <f t="shared" ref="AT53:AT63" si="2">AH53/AS53</f>
        <v>#VALUE!</v>
      </c>
      <c r="AU53" s="8" t="e">
        <f t="shared" si="1"/>
        <v>#VALUE!</v>
      </c>
      <c r="AW53" s="6" t="s">
        <v>69</v>
      </c>
      <c r="AX53" s="6" t="s">
        <v>69</v>
      </c>
      <c r="AY53" s="26">
        <f>S53*J53</f>
        <v>6163.5</v>
      </c>
      <c r="AZ53" s="6" t="s">
        <v>69</v>
      </c>
      <c r="BA53" s="28" t="s">
        <v>69</v>
      </c>
      <c r="BB53" s="28" t="s">
        <v>69</v>
      </c>
      <c r="BC53" s="28" t="s">
        <v>69</v>
      </c>
      <c r="BD53" s="28" t="s">
        <v>69</v>
      </c>
      <c r="BE53" s="103" t="e">
        <f t="shared" ref="BE53:BE63" si="3">AW53-AY53</f>
        <v>#VALUE!</v>
      </c>
      <c r="BF53" s="28" t="s">
        <v>69</v>
      </c>
      <c r="BG53" s="28" t="s">
        <v>69</v>
      </c>
      <c r="BH53" s="28" t="s">
        <v>69</v>
      </c>
      <c r="BI53" s="6" t="s">
        <v>69</v>
      </c>
      <c r="BJ53" s="6" t="s">
        <v>69</v>
      </c>
      <c r="BK53" s="26">
        <f t="shared" ref="BK53:BK57" si="4">U53*J53</f>
        <v>1963.5</v>
      </c>
      <c r="BL53" s="6" t="s">
        <v>69</v>
      </c>
      <c r="BM53" s="9" t="s">
        <v>69</v>
      </c>
      <c r="BN53" s="9" t="s">
        <v>69</v>
      </c>
      <c r="BO53" t="s">
        <v>69</v>
      </c>
      <c r="BP53" s="103" t="e">
        <f t="shared" ref="BP53:BP63" si="5">BI53-BK53</f>
        <v>#VALUE!</v>
      </c>
      <c r="BQ53" s="30"/>
      <c r="BR53" s="28"/>
      <c r="BS53" s="6" t="s">
        <v>69</v>
      </c>
      <c r="BT53" s="6" t="s">
        <v>69</v>
      </c>
      <c r="BU53" s="6"/>
      <c r="BV53" s="6" t="s">
        <v>69</v>
      </c>
      <c r="BY53" s="6"/>
      <c r="BZ53" s="6"/>
      <c r="CB53" t="s">
        <v>69</v>
      </c>
    </row>
    <row r="54" spans="1:82" s="48" customFormat="1" x14ac:dyDescent="0.3">
      <c r="A54" s="57" t="s">
        <v>704</v>
      </c>
      <c r="D54" s="280"/>
      <c r="F54" s="325"/>
      <c r="G54" s="326"/>
      <c r="H54" s="326"/>
      <c r="I54" s="58"/>
      <c r="J54" s="246"/>
      <c r="K54" s="246"/>
      <c r="L54" s="246"/>
      <c r="M54" s="246"/>
      <c r="N54" s="336"/>
      <c r="O54" s="336"/>
      <c r="P54" s="331"/>
      <c r="Q54" s="330"/>
      <c r="R54" s="330"/>
      <c r="S54" s="225"/>
      <c r="T54" s="336"/>
      <c r="U54" s="330"/>
      <c r="V54" s="329"/>
      <c r="W54" s="330"/>
      <c r="X54" s="330"/>
      <c r="Y54" s="330"/>
      <c r="Z54" s="330"/>
      <c r="AA54" s="330"/>
      <c r="AB54" s="330"/>
      <c r="AC54" s="330"/>
      <c r="AD54" s="330"/>
      <c r="AE54" s="329"/>
      <c r="AF54" s="329"/>
      <c r="AG54" s="337"/>
      <c r="AH54" s="330"/>
      <c r="AI54" s="330"/>
      <c r="AJ54" s="329"/>
      <c r="AK54" s="329"/>
      <c r="AL54" s="337"/>
      <c r="AM54" s="330"/>
      <c r="AN54" s="329"/>
      <c r="AO54" s="329"/>
      <c r="AP54" s="340"/>
      <c r="AQ54" s="329"/>
      <c r="AR54" s="328"/>
      <c r="AS54" s="332"/>
      <c r="AT54" s="338"/>
      <c r="AU54" s="331"/>
      <c r="AW54" s="330"/>
      <c r="AX54" s="330"/>
      <c r="AY54" s="337"/>
      <c r="AZ54" s="330"/>
      <c r="BA54" s="332"/>
      <c r="BB54" s="332"/>
      <c r="BC54" s="332"/>
      <c r="BD54" s="332"/>
      <c r="BE54" s="334"/>
      <c r="BF54" s="332"/>
      <c r="BG54" s="332"/>
      <c r="BH54" s="332"/>
      <c r="BI54" s="330"/>
      <c r="BJ54" s="330"/>
      <c r="BK54" s="337"/>
      <c r="BL54" s="330"/>
      <c r="BM54" s="328"/>
      <c r="BN54" s="328"/>
      <c r="BP54" s="334"/>
      <c r="BQ54" s="335"/>
      <c r="BR54" s="332"/>
      <c r="BS54" s="330"/>
      <c r="BT54" s="330"/>
      <c r="BU54" s="330"/>
      <c r="BV54" s="330"/>
      <c r="BY54" s="330"/>
      <c r="BZ54" s="330"/>
    </row>
    <row r="55" spans="1:82" x14ac:dyDescent="0.3">
      <c r="A55" s="4" t="s">
        <v>10</v>
      </c>
      <c r="B55" t="s">
        <v>11</v>
      </c>
      <c r="C55" t="s">
        <v>9</v>
      </c>
      <c r="D55" s="7" t="s">
        <v>552</v>
      </c>
      <c r="E55" t="s">
        <v>548</v>
      </c>
      <c r="F55" s="16">
        <v>1996</v>
      </c>
      <c r="G55" s="1">
        <v>35186</v>
      </c>
      <c r="H55" s="1">
        <v>35316</v>
      </c>
      <c r="I55" s="5">
        <f t="shared" si="0"/>
        <v>131</v>
      </c>
      <c r="J55" s="60">
        <f t="shared" ref="J55:J57" si="6">7/4</f>
        <v>1.75</v>
      </c>
      <c r="K55" s="60"/>
      <c r="L55" s="60"/>
      <c r="M55" s="60"/>
      <c r="N55" s="240" t="s">
        <v>69</v>
      </c>
      <c r="O55" s="240" t="s">
        <v>69</v>
      </c>
      <c r="P55" s="113">
        <f>Q55+R55</f>
        <v>23639</v>
      </c>
      <c r="Q55" s="115">
        <v>17314</v>
      </c>
      <c r="R55" s="115">
        <v>6325</v>
      </c>
      <c r="S55" s="115">
        <v>3071</v>
      </c>
      <c r="T55" s="240" t="s">
        <v>69</v>
      </c>
      <c r="U55" s="115">
        <v>1311</v>
      </c>
      <c r="V55" s="114" t="s">
        <v>69</v>
      </c>
      <c r="W55" s="6" t="s">
        <v>69</v>
      </c>
      <c r="X55" s="6" t="s">
        <v>69</v>
      </c>
      <c r="Y55" s="6" t="s">
        <v>69</v>
      </c>
      <c r="Z55" s="6" t="s">
        <v>69</v>
      </c>
      <c r="AA55" s="6"/>
      <c r="AB55" s="6"/>
      <c r="AC55" s="6" t="s">
        <v>69</v>
      </c>
      <c r="AD55" s="6" t="s">
        <v>69</v>
      </c>
      <c r="AE55" s="18" t="s">
        <v>69</v>
      </c>
      <c r="AF55" s="18" t="s">
        <v>69</v>
      </c>
      <c r="AG55" s="26">
        <f>J55*P55</f>
        <v>41368.25</v>
      </c>
      <c r="AH55" s="6" t="s">
        <v>69</v>
      </c>
      <c r="AI55" s="6" t="s">
        <v>69</v>
      </c>
      <c r="AJ55" s="18" t="s">
        <v>69</v>
      </c>
      <c r="AK55" s="18" t="s">
        <v>69</v>
      </c>
      <c r="AL55" s="26">
        <f t="shared" ref="AL55:AL63" si="7">R55*J55</f>
        <v>11068.75</v>
      </c>
      <c r="AM55" s="9" t="s">
        <v>69</v>
      </c>
      <c r="AN55" s="18" t="s">
        <v>69</v>
      </c>
      <c r="AO55" s="18" t="s">
        <v>69</v>
      </c>
      <c r="AP55" s="192">
        <f t="shared" ref="AP55:AP63" si="8">Q55*J55</f>
        <v>30299.5</v>
      </c>
      <c r="AQ55" s="18" t="s">
        <v>69</v>
      </c>
      <c r="AR55" s="9" t="str">
        <f t="shared" ref="AR55:AR63" si="9">AS55</f>
        <v>nd</v>
      </c>
      <c r="AS55" s="28" t="s">
        <v>69</v>
      </c>
      <c r="AT55" s="10" t="e">
        <f t="shared" si="2"/>
        <v>#VALUE!</v>
      </c>
      <c r="AU55" s="8" t="e">
        <f t="shared" ref="AU55" si="10">W55/AC55*AH55</f>
        <v>#VALUE!</v>
      </c>
      <c r="AV55" s="26"/>
      <c r="AW55" s="9" t="s">
        <v>69</v>
      </c>
      <c r="AX55" s="9" t="s">
        <v>69</v>
      </c>
      <c r="AY55" s="26">
        <f>S55*J55</f>
        <v>5374.25</v>
      </c>
      <c r="AZ55" s="28" t="s">
        <v>69</v>
      </c>
      <c r="BA55" s="28" t="s">
        <v>69</v>
      </c>
      <c r="BB55" s="28" t="s">
        <v>69</v>
      </c>
      <c r="BC55" s="28" t="s">
        <v>69</v>
      </c>
      <c r="BD55" s="28" t="s">
        <v>69</v>
      </c>
      <c r="BE55" s="103" t="e">
        <f t="shared" si="3"/>
        <v>#VALUE!</v>
      </c>
      <c r="BF55" s="28" t="s">
        <v>69</v>
      </c>
      <c r="BG55" s="28" t="s">
        <v>69</v>
      </c>
      <c r="BH55" s="28" t="s">
        <v>69</v>
      </c>
      <c r="BI55" s="28" t="s">
        <v>69</v>
      </c>
      <c r="BJ55" s="28" t="s">
        <v>69</v>
      </c>
      <c r="BK55" s="26">
        <f t="shared" si="4"/>
        <v>2294.25</v>
      </c>
      <c r="BL55" s="9" t="s">
        <v>69</v>
      </c>
      <c r="BM55" s="9" t="s">
        <v>69</v>
      </c>
      <c r="BN55" s="9" t="s">
        <v>69</v>
      </c>
      <c r="BO55" t="s">
        <v>69</v>
      </c>
      <c r="BP55" s="103" t="e">
        <f t="shared" si="5"/>
        <v>#VALUE!</v>
      </c>
      <c r="BQ55" s="30" t="s">
        <v>69</v>
      </c>
      <c r="BR55" s="28" t="s">
        <v>69</v>
      </c>
      <c r="BS55" s="28" t="s">
        <v>69</v>
      </c>
      <c r="BT55" s="28" t="s">
        <v>69</v>
      </c>
      <c r="BU55" s="28"/>
      <c r="BV55" s="28" t="s">
        <v>69</v>
      </c>
      <c r="BW55" s="28" t="s">
        <v>69</v>
      </c>
      <c r="BX55" s="28" t="s">
        <v>69</v>
      </c>
      <c r="BY55" s="28" t="s">
        <v>69</v>
      </c>
      <c r="BZ55" s="28" t="s">
        <v>69</v>
      </c>
      <c r="CA55" s="28"/>
      <c r="CB55" s="28" t="s">
        <v>69</v>
      </c>
      <c r="CC55" s="28" t="s">
        <v>69</v>
      </c>
      <c r="CD55" s="28" t="s">
        <v>69</v>
      </c>
    </row>
    <row r="56" spans="1:82" x14ac:dyDescent="0.3">
      <c r="A56" s="4" t="s">
        <v>12</v>
      </c>
      <c r="B56" t="s">
        <v>13</v>
      </c>
      <c r="C56" t="s">
        <v>2</v>
      </c>
      <c r="D56" s="7" t="s">
        <v>552</v>
      </c>
      <c r="E56" t="s">
        <v>548</v>
      </c>
      <c r="F56" s="16">
        <v>1997</v>
      </c>
      <c r="G56" s="1">
        <v>35548</v>
      </c>
      <c r="H56" s="1">
        <v>35687</v>
      </c>
      <c r="I56" s="5">
        <f t="shared" si="0"/>
        <v>140</v>
      </c>
      <c r="J56" s="60">
        <f t="shared" si="6"/>
        <v>1.75</v>
      </c>
      <c r="K56" s="60"/>
      <c r="L56" s="60"/>
      <c r="M56" s="60"/>
      <c r="N56" s="240" t="s">
        <v>69</v>
      </c>
      <c r="O56" s="240" t="s">
        <v>69</v>
      </c>
      <c r="P56" s="113">
        <f t="shared" ref="P56:P63" si="11">Q56+R56</f>
        <v>13419</v>
      </c>
      <c r="Q56" s="115">
        <v>8767</v>
      </c>
      <c r="R56" s="115">
        <v>4652</v>
      </c>
      <c r="S56" s="115">
        <v>1257</v>
      </c>
      <c r="T56" s="240" t="s">
        <v>69</v>
      </c>
      <c r="U56" s="115">
        <v>1055</v>
      </c>
      <c r="V56" s="114" t="s">
        <v>69</v>
      </c>
      <c r="W56" s="6" t="s">
        <v>69</v>
      </c>
      <c r="X56" s="6" t="s">
        <v>69</v>
      </c>
      <c r="Y56" s="6" t="s">
        <v>69</v>
      </c>
      <c r="Z56" s="6" t="s">
        <v>69</v>
      </c>
      <c r="AA56" s="6"/>
      <c r="AB56" s="6"/>
      <c r="AC56" s="6" t="s">
        <v>69</v>
      </c>
      <c r="AD56" s="6" t="s">
        <v>69</v>
      </c>
      <c r="AE56" s="18" t="s">
        <v>69</v>
      </c>
      <c r="AF56" s="18" t="s">
        <v>69</v>
      </c>
      <c r="AG56" s="26">
        <f t="shared" ref="AG56:AG63" si="12">J56*P56</f>
        <v>23483.25</v>
      </c>
      <c r="AH56" s="6" t="s">
        <v>69</v>
      </c>
      <c r="AI56" s="6" t="s">
        <v>69</v>
      </c>
      <c r="AJ56" s="18" t="s">
        <v>69</v>
      </c>
      <c r="AK56" s="18" t="s">
        <v>69</v>
      </c>
      <c r="AL56" s="26">
        <f t="shared" si="7"/>
        <v>8141</v>
      </c>
      <c r="AM56" s="9" t="s">
        <v>69</v>
      </c>
      <c r="AN56" s="18" t="s">
        <v>69</v>
      </c>
      <c r="AO56" s="18" t="s">
        <v>69</v>
      </c>
      <c r="AP56" s="192">
        <f t="shared" si="8"/>
        <v>15342.25</v>
      </c>
      <c r="AQ56" s="18" t="s">
        <v>69</v>
      </c>
      <c r="AR56" s="9" t="str">
        <f t="shared" si="9"/>
        <v>nd</v>
      </c>
      <c r="AS56" s="28" t="s">
        <v>69</v>
      </c>
      <c r="AT56" s="10" t="e">
        <f t="shared" si="2"/>
        <v>#VALUE!</v>
      </c>
      <c r="AU56" s="8" t="e">
        <f t="shared" si="1"/>
        <v>#VALUE!</v>
      </c>
      <c r="AW56" s="9" t="s">
        <v>69</v>
      </c>
      <c r="AX56" s="9" t="s">
        <v>69</v>
      </c>
      <c r="AY56" s="26">
        <f t="shared" ref="AY56:AY63" si="13">S56*J56</f>
        <v>2199.75</v>
      </c>
      <c r="AZ56" s="28" t="s">
        <v>69</v>
      </c>
      <c r="BA56" s="28" t="s">
        <v>69</v>
      </c>
      <c r="BB56" s="28" t="s">
        <v>69</v>
      </c>
      <c r="BC56" s="28" t="s">
        <v>69</v>
      </c>
      <c r="BD56" s="28" t="s">
        <v>69</v>
      </c>
      <c r="BE56" s="103" t="e">
        <f t="shared" si="3"/>
        <v>#VALUE!</v>
      </c>
      <c r="BF56" s="28" t="s">
        <v>69</v>
      </c>
      <c r="BG56" s="28" t="s">
        <v>69</v>
      </c>
      <c r="BH56" s="28" t="s">
        <v>69</v>
      </c>
      <c r="BI56" s="28" t="s">
        <v>69</v>
      </c>
      <c r="BJ56" s="28" t="s">
        <v>69</v>
      </c>
      <c r="BK56" s="26">
        <f t="shared" si="4"/>
        <v>1846.25</v>
      </c>
      <c r="BL56" s="9" t="s">
        <v>69</v>
      </c>
      <c r="BM56" s="9" t="s">
        <v>69</v>
      </c>
      <c r="BN56" s="9" t="s">
        <v>69</v>
      </c>
      <c r="BO56" t="s">
        <v>69</v>
      </c>
      <c r="BP56" s="103" t="e">
        <f t="shared" si="5"/>
        <v>#VALUE!</v>
      </c>
      <c r="BQ56" s="30" t="s">
        <v>69</v>
      </c>
      <c r="BR56" s="28" t="s">
        <v>69</v>
      </c>
      <c r="BS56" s="28" t="s">
        <v>69</v>
      </c>
      <c r="BT56" s="28" t="s">
        <v>69</v>
      </c>
      <c r="BU56" s="28"/>
      <c r="BV56" s="28" t="s">
        <v>69</v>
      </c>
      <c r="BW56" s="28" t="s">
        <v>69</v>
      </c>
      <c r="BX56" s="28" t="s">
        <v>69</v>
      </c>
      <c r="BY56" s="28" t="s">
        <v>69</v>
      </c>
      <c r="BZ56" s="28" t="s">
        <v>69</v>
      </c>
      <c r="CA56" s="28"/>
      <c r="CB56" s="28" t="s">
        <v>69</v>
      </c>
      <c r="CC56" s="28" t="s">
        <v>69</v>
      </c>
      <c r="CD56" s="28" t="s">
        <v>69</v>
      </c>
    </row>
    <row r="57" spans="1:82" x14ac:dyDescent="0.3">
      <c r="A57" s="4" t="s">
        <v>14</v>
      </c>
      <c r="B57" t="s">
        <v>15</v>
      </c>
      <c r="C57" t="s">
        <v>9</v>
      </c>
      <c r="D57" s="7" t="s">
        <v>552</v>
      </c>
      <c r="E57" t="s">
        <v>548</v>
      </c>
      <c r="F57" s="16">
        <v>1998</v>
      </c>
      <c r="G57" s="1">
        <v>35912</v>
      </c>
      <c r="H57" s="1">
        <v>36051</v>
      </c>
      <c r="I57" s="5">
        <f t="shared" si="0"/>
        <v>140</v>
      </c>
      <c r="J57" s="60">
        <f t="shared" si="6"/>
        <v>1.75</v>
      </c>
      <c r="K57" s="60"/>
      <c r="L57" s="60"/>
      <c r="M57" s="60"/>
      <c r="N57" s="240" t="s">
        <v>69</v>
      </c>
      <c r="O57" s="240" t="s">
        <v>69</v>
      </c>
      <c r="P57" s="113">
        <f t="shared" si="11"/>
        <v>12984</v>
      </c>
      <c r="Q57" s="115">
        <v>8910</v>
      </c>
      <c r="R57" s="115">
        <v>4074</v>
      </c>
      <c r="S57" s="115">
        <v>989</v>
      </c>
      <c r="T57" s="240" t="s">
        <v>69</v>
      </c>
      <c r="U57" s="115">
        <v>956</v>
      </c>
      <c r="V57" s="114" t="s">
        <v>69</v>
      </c>
      <c r="W57" s="6" t="s">
        <v>69</v>
      </c>
      <c r="X57" s="6" t="s">
        <v>69</v>
      </c>
      <c r="Y57" s="6" t="s">
        <v>69</v>
      </c>
      <c r="Z57" s="6" t="s">
        <v>69</v>
      </c>
      <c r="AA57" s="6"/>
      <c r="AB57" s="6"/>
      <c r="AC57" s="6" t="s">
        <v>69</v>
      </c>
      <c r="AD57" s="6" t="s">
        <v>69</v>
      </c>
      <c r="AE57" s="18" t="s">
        <v>69</v>
      </c>
      <c r="AF57" s="18" t="s">
        <v>69</v>
      </c>
      <c r="AG57" s="26">
        <f t="shared" si="12"/>
        <v>22722</v>
      </c>
      <c r="AH57" s="6" t="s">
        <v>69</v>
      </c>
      <c r="AI57" s="6" t="s">
        <v>69</v>
      </c>
      <c r="AJ57" s="18" t="s">
        <v>69</v>
      </c>
      <c r="AK57" s="18" t="s">
        <v>69</v>
      </c>
      <c r="AL57" s="26">
        <f t="shared" si="7"/>
        <v>7129.5</v>
      </c>
      <c r="AM57" s="9" t="s">
        <v>69</v>
      </c>
      <c r="AN57" s="18" t="s">
        <v>69</v>
      </c>
      <c r="AO57" s="18" t="s">
        <v>69</v>
      </c>
      <c r="AP57" s="192">
        <f t="shared" si="8"/>
        <v>15592.5</v>
      </c>
      <c r="AQ57" s="18" t="s">
        <v>69</v>
      </c>
      <c r="AR57" s="9" t="str">
        <f t="shared" si="9"/>
        <v>nd</v>
      </c>
      <c r="AS57" s="28" t="s">
        <v>69</v>
      </c>
      <c r="AT57" s="10" t="e">
        <f t="shared" si="2"/>
        <v>#VALUE!</v>
      </c>
      <c r="AU57" s="8" t="e">
        <f t="shared" si="1"/>
        <v>#VALUE!</v>
      </c>
      <c r="AW57" s="9" t="s">
        <v>69</v>
      </c>
      <c r="AX57" s="9" t="s">
        <v>69</v>
      </c>
      <c r="AY57" s="26">
        <f t="shared" si="13"/>
        <v>1730.75</v>
      </c>
      <c r="AZ57" s="28" t="s">
        <v>69</v>
      </c>
      <c r="BA57" s="28" t="s">
        <v>69</v>
      </c>
      <c r="BB57" s="28" t="s">
        <v>69</v>
      </c>
      <c r="BC57" s="28" t="s">
        <v>69</v>
      </c>
      <c r="BD57" s="28" t="s">
        <v>69</v>
      </c>
      <c r="BE57" s="103" t="e">
        <f t="shared" si="3"/>
        <v>#VALUE!</v>
      </c>
      <c r="BF57" s="28" t="s">
        <v>69</v>
      </c>
      <c r="BG57" s="28" t="s">
        <v>69</v>
      </c>
      <c r="BH57" s="28" t="s">
        <v>69</v>
      </c>
      <c r="BI57" s="28" t="s">
        <v>69</v>
      </c>
      <c r="BJ57" s="28" t="s">
        <v>69</v>
      </c>
      <c r="BK57" s="26">
        <f t="shared" si="4"/>
        <v>1673</v>
      </c>
      <c r="BL57" s="9" t="s">
        <v>69</v>
      </c>
      <c r="BM57" s="9" t="s">
        <v>69</v>
      </c>
      <c r="BN57" s="9" t="s">
        <v>69</v>
      </c>
      <c r="BO57" t="s">
        <v>69</v>
      </c>
      <c r="BP57" s="103" t="e">
        <f t="shared" si="5"/>
        <v>#VALUE!</v>
      </c>
      <c r="BQ57" s="30" t="s">
        <v>69</v>
      </c>
      <c r="BR57" s="28" t="s">
        <v>69</v>
      </c>
      <c r="BS57" s="28" t="s">
        <v>69</v>
      </c>
      <c r="BT57" s="28" t="s">
        <v>69</v>
      </c>
      <c r="BU57" s="28"/>
      <c r="BV57" s="28" t="s">
        <v>69</v>
      </c>
      <c r="BW57" s="28" t="s">
        <v>69</v>
      </c>
      <c r="BX57" s="28" t="s">
        <v>69</v>
      </c>
      <c r="BY57" s="28" t="s">
        <v>69</v>
      </c>
      <c r="BZ57" s="28" t="s">
        <v>69</v>
      </c>
      <c r="CA57" s="28"/>
      <c r="CB57" s="28" t="s">
        <v>69</v>
      </c>
      <c r="CC57" s="28" t="s">
        <v>69</v>
      </c>
      <c r="CD57" s="28" t="s">
        <v>69</v>
      </c>
    </row>
    <row r="58" spans="1:82" x14ac:dyDescent="0.3">
      <c r="A58" s="4" t="s">
        <v>16</v>
      </c>
      <c r="B58" t="s">
        <v>17</v>
      </c>
      <c r="C58" t="s">
        <v>18</v>
      </c>
      <c r="D58" s="7" t="s">
        <v>534</v>
      </c>
      <c r="E58" t="s">
        <v>548</v>
      </c>
      <c r="F58" s="16">
        <v>1999</v>
      </c>
      <c r="G58" s="1">
        <v>36276</v>
      </c>
      <c r="H58" s="1">
        <v>36415</v>
      </c>
      <c r="I58" s="5">
        <f t="shared" si="0"/>
        <v>140</v>
      </c>
      <c r="J58" s="60">
        <v>1</v>
      </c>
      <c r="K58" s="60"/>
      <c r="L58" s="60"/>
      <c r="M58" s="60"/>
      <c r="N58" s="240" t="s">
        <v>69</v>
      </c>
      <c r="O58" s="240" t="s">
        <v>69</v>
      </c>
      <c r="P58" s="113">
        <f t="shared" si="11"/>
        <v>21943</v>
      </c>
      <c r="Q58" s="115">
        <v>16503</v>
      </c>
      <c r="R58" s="115">
        <v>5440</v>
      </c>
      <c r="S58" s="115">
        <v>1775</v>
      </c>
      <c r="T58" s="240" t="s">
        <v>69</v>
      </c>
      <c r="U58" s="115">
        <v>2006</v>
      </c>
      <c r="V58" s="114" t="s">
        <v>69</v>
      </c>
      <c r="W58" s="6" t="s">
        <v>69</v>
      </c>
      <c r="X58" s="6" t="s">
        <v>69</v>
      </c>
      <c r="Y58" s="6" t="s">
        <v>69</v>
      </c>
      <c r="Z58" s="6" t="s">
        <v>69</v>
      </c>
      <c r="AA58" s="6"/>
      <c r="AB58" s="6"/>
      <c r="AC58" s="6" t="s">
        <v>69</v>
      </c>
      <c r="AD58" s="6" t="s">
        <v>69</v>
      </c>
      <c r="AE58" s="18" t="s">
        <v>69</v>
      </c>
      <c r="AF58" s="18" t="s">
        <v>69</v>
      </c>
      <c r="AG58" s="26">
        <f t="shared" si="12"/>
        <v>21943</v>
      </c>
      <c r="AH58" s="6" t="s">
        <v>69</v>
      </c>
      <c r="AI58" s="6" t="s">
        <v>69</v>
      </c>
      <c r="AJ58" s="18" t="s">
        <v>69</v>
      </c>
      <c r="AK58" s="18" t="s">
        <v>69</v>
      </c>
      <c r="AL58" s="26">
        <f t="shared" si="7"/>
        <v>5440</v>
      </c>
      <c r="AM58" s="9" t="s">
        <v>69</v>
      </c>
      <c r="AN58" s="18" t="s">
        <v>69</v>
      </c>
      <c r="AO58" s="18" t="s">
        <v>69</v>
      </c>
      <c r="AP58" s="192">
        <f t="shared" si="8"/>
        <v>16503</v>
      </c>
      <c r="AQ58" s="18" t="s">
        <v>69</v>
      </c>
      <c r="AR58" s="9" t="str">
        <f t="shared" si="9"/>
        <v>nd</v>
      </c>
      <c r="AS58" s="28" t="s">
        <v>69</v>
      </c>
      <c r="AT58" s="10" t="e">
        <f t="shared" si="2"/>
        <v>#VALUE!</v>
      </c>
      <c r="AU58" s="8" t="e">
        <f t="shared" si="1"/>
        <v>#VALUE!</v>
      </c>
      <c r="AW58" s="9" t="s">
        <v>69</v>
      </c>
      <c r="AX58" s="9" t="s">
        <v>69</v>
      </c>
      <c r="AY58" s="26">
        <f t="shared" si="13"/>
        <v>1775</v>
      </c>
      <c r="AZ58" s="28" t="s">
        <v>69</v>
      </c>
      <c r="BA58" s="28" t="s">
        <v>69</v>
      </c>
      <c r="BB58" s="28" t="s">
        <v>69</v>
      </c>
      <c r="BC58" s="28" t="s">
        <v>69</v>
      </c>
      <c r="BD58" s="28" t="s">
        <v>69</v>
      </c>
      <c r="BE58" s="103" t="e">
        <f t="shared" si="3"/>
        <v>#VALUE!</v>
      </c>
      <c r="BF58" s="28" t="s">
        <v>69</v>
      </c>
      <c r="BG58" s="28" t="s">
        <v>69</v>
      </c>
      <c r="BH58" s="28" t="s">
        <v>69</v>
      </c>
      <c r="BI58" s="28" t="s">
        <v>69</v>
      </c>
      <c r="BJ58" s="28" t="s">
        <v>69</v>
      </c>
      <c r="BK58" s="26">
        <f t="shared" ref="BK58:BK63" si="14">U58*J58</f>
        <v>2006</v>
      </c>
      <c r="BL58" s="9" t="s">
        <v>69</v>
      </c>
      <c r="BM58" s="9" t="s">
        <v>69</v>
      </c>
      <c r="BN58" s="9" t="s">
        <v>69</v>
      </c>
      <c r="BO58" t="s">
        <v>69</v>
      </c>
      <c r="BP58" s="103" t="e">
        <f t="shared" si="5"/>
        <v>#VALUE!</v>
      </c>
      <c r="BQ58" s="30" t="s">
        <v>69</v>
      </c>
      <c r="BR58" s="28" t="s">
        <v>69</v>
      </c>
      <c r="BS58" s="28" t="s">
        <v>69</v>
      </c>
      <c r="BT58" s="28" t="s">
        <v>69</v>
      </c>
      <c r="BU58" s="28"/>
      <c r="BV58" s="28" t="s">
        <v>69</v>
      </c>
      <c r="BW58" s="28" t="s">
        <v>69</v>
      </c>
      <c r="BX58" s="28" t="s">
        <v>69</v>
      </c>
      <c r="BY58" s="28" t="s">
        <v>69</v>
      </c>
      <c r="BZ58" s="28" t="s">
        <v>69</v>
      </c>
      <c r="CA58" s="28"/>
      <c r="CB58" s="28" t="s">
        <v>69</v>
      </c>
      <c r="CC58" s="28" t="s">
        <v>69</v>
      </c>
      <c r="CD58" s="28" t="s">
        <v>69</v>
      </c>
    </row>
    <row r="59" spans="1:82" x14ac:dyDescent="0.3">
      <c r="A59" s="4" t="s">
        <v>19</v>
      </c>
      <c r="B59" t="s">
        <v>20</v>
      </c>
      <c r="C59" t="s">
        <v>21</v>
      </c>
      <c r="D59" s="7" t="s">
        <v>534</v>
      </c>
      <c r="E59" s="7" t="s">
        <v>524</v>
      </c>
      <c r="F59" s="16">
        <v>2000</v>
      </c>
      <c r="G59" s="1">
        <v>36640</v>
      </c>
      <c r="H59" s="1">
        <v>36779</v>
      </c>
      <c r="I59" s="5">
        <f t="shared" si="0"/>
        <v>140</v>
      </c>
      <c r="J59" s="60">
        <v>1</v>
      </c>
      <c r="K59" s="60"/>
      <c r="L59" s="60"/>
      <c r="M59" s="60"/>
      <c r="N59" s="240" t="s">
        <v>69</v>
      </c>
      <c r="O59" s="240" t="s">
        <v>69</v>
      </c>
      <c r="P59" s="113">
        <f t="shared" si="11"/>
        <v>19263</v>
      </c>
      <c r="Q59" s="115">
        <v>11374</v>
      </c>
      <c r="R59" s="115">
        <v>7889</v>
      </c>
      <c r="S59" s="115">
        <v>2534</v>
      </c>
      <c r="T59" s="240" t="s">
        <v>69</v>
      </c>
      <c r="U59" s="115">
        <v>2128</v>
      </c>
      <c r="V59" s="114" t="s">
        <v>69</v>
      </c>
      <c r="W59" s="6" t="s">
        <v>69</v>
      </c>
      <c r="X59" s="6" t="s">
        <v>69</v>
      </c>
      <c r="Y59" s="6" t="s">
        <v>69</v>
      </c>
      <c r="Z59" s="6" t="s">
        <v>69</v>
      </c>
      <c r="AA59" s="6"/>
      <c r="AB59" s="6"/>
      <c r="AC59" s="6" t="s">
        <v>69</v>
      </c>
      <c r="AD59" s="6" t="s">
        <v>69</v>
      </c>
      <c r="AE59" s="18" t="s">
        <v>69</v>
      </c>
      <c r="AF59" s="18" t="s">
        <v>69</v>
      </c>
      <c r="AG59" s="26">
        <f t="shared" si="12"/>
        <v>19263</v>
      </c>
      <c r="AH59" s="6" t="s">
        <v>69</v>
      </c>
      <c r="AI59" s="6" t="s">
        <v>69</v>
      </c>
      <c r="AJ59" s="18" t="s">
        <v>69</v>
      </c>
      <c r="AK59" s="18" t="s">
        <v>69</v>
      </c>
      <c r="AL59" s="26">
        <f t="shared" si="7"/>
        <v>7889</v>
      </c>
      <c r="AM59" s="9" t="s">
        <v>69</v>
      </c>
      <c r="AN59" s="18" t="s">
        <v>69</v>
      </c>
      <c r="AO59" s="18" t="s">
        <v>69</v>
      </c>
      <c r="AP59" s="192">
        <f t="shared" si="8"/>
        <v>11374</v>
      </c>
      <c r="AQ59" s="18" t="s">
        <v>69</v>
      </c>
      <c r="AR59" s="9" t="str">
        <f t="shared" si="9"/>
        <v>nd</v>
      </c>
      <c r="AS59" s="28" t="s">
        <v>69</v>
      </c>
      <c r="AT59" s="10" t="e">
        <f t="shared" si="2"/>
        <v>#VALUE!</v>
      </c>
      <c r="AU59" s="8" t="e">
        <f t="shared" si="1"/>
        <v>#VALUE!</v>
      </c>
      <c r="AW59" s="9" t="s">
        <v>69</v>
      </c>
      <c r="AX59" s="9" t="s">
        <v>69</v>
      </c>
      <c r="AY59" s="26">
        <f t="shared" si="13"/>
        <v>2534</v>
      </c>
      <c r="AZ59" s="28" t="s">
        <v>69</v>
      </c>
      <c r="BA59" s="28" t="s">
        <v>69</v>
      </c>
      <c r="BB59" s="28" t="s">
        <v>69</v>
      </c>
      <c r="BC59" s="28" t="s">
        <v>69</v>
      </c>
      <c r="BD59" s="28" t="s">
        <v>69</v>
      </c>
      <c r="BE59" s="103" t="e">
        <f t="shared" si="3"/>
        <v>#VALUE!</v>
      </c>
      <c r="BF59" s="28" t="s">
        <v>69</v>
      </c>
      <c r="BG59" s="28" t="s">
        <v>69</v>
      </c>
      <c r="BH59" s="28" t="s">
        <v>69</v>
      </c>
      <c r="BI59" s="28" t="s">
        <v>69</v>
      </c>
      <c r="BJ59" s="28" t="s">
        <v>69</v>
      </c>
      <c r="BK59" s="26">
        <f t="shared" si="14"/>
        <v>2128</v>
      </c>
      <c r="BL59" s="9" t="s">
        <v>69</v>
      </c>
      <c r="BM59" s="9" t="s">
        <v>69</v>
      </c>
      <c r="BN59" s="9" t="s">
        <v>69</v>
      </c>
      <c r="BO59" t="s">
        <v>69</v>
      </c>
      <c r="BP59" s="103" t="e">
        <f t="shared" si="5"/>
        <v>#VALUE!</v>
      </c>
      <c r="BQ59" s="30" t="s">
        <v>69</v>
      </c>
      <c r="BR59" s="28" t="s">
        <v>69</v>
      </c>
      <c r="BS59" s="28" t="s">
        <v>69</v>
      </c>
      <c r="BT59" s="28" t="s">
        <v>69</v>
      </c>
      <c r="BU59" s="28"/>
      <c r="BV59" s="28" t="s">
        <v>69</v>
      </c>
      <c r="BW59" s="28" t="s">
        <v>69</v>
      </c>
      <c r="BX59" s="28" t="s">
        <v>69</v>
      </c>
      <c r="BY59" s="28" t="s">
        <v>69</v>
      </c>
      <c r="BZ59" s="28" t="s">
        <v>69</v>
      </c>
      <c r="CA59" s="28"/>
      <c r="CB59" s="28" t="s">
        <v>69</v>
      </c>
      <c r="CC59" s="28" t="s">
        <v>69</v>
      </c>
      <c r="CD59" s="28" t="s">
        <v>69</v>
      </c>
    </row>
    <row r="60" spans="1:82" x14ac:dyDescent="0.3">
      <c r="A60" s="4" t="s">
        <v>22</v>
      </c>
      <c r="B60" t="s">
        <v>23</v>
      </c>
      <c r="C60" t="s">
        <v>24</v>
      </c>
      <c r="D60" s="7" t="s">
        <v>534</v>
      </c>
      <c r="E60" s="7" t="s">
        <v>535</v>
      </c>
      <c r="F60" s="16">
        <v>2001</v>
      </c>
      <c r="G60" s="1">
        <v>37005</v>
      </c>
      <c r="H60" s="1">
        <v>37144</v>
      </c>
      <c r="I60" s="5">
        <f t="shared" si="0"/>
        <v>140</v>
      </c>
      <c r="J60" s="60">
        <v>1</v>
      </c>
      <c r="K60" s="60"/>
      <c r="L60" s="60"/>
      <c r="M60" s="60"/>
      <c r="N60" s="240" t="s">
        <v>69</v>
      </c>
      <c r="O60" s="240" t="s">
        <v>69</v>
      </c>
      <c r="P60" s="113">
        <f t="shared" si="11"/>
        <v>15548.8</v>
      </c>
      <c r="Q60" s="115">
        <v>10850</v>
      </c>
      <c r="R60" s="115">
        <v>4698.8</v>
      </c>
      <c r="S60" s="115">
        <v>2358</v>
      </c>
      <c r="T60" s="240" t="s">
        <v>69</v>
      </c>
      <c r="U60" s="115">
        <v>1368</v>
      </c>
      <c r="V60" s="114" t="s">
        <v>69</v>
      </c>
      <c r="W60" s="6" t="s">
        <v>69</v>
      </c>
      <c r="X60" s="6" t="s">
        <v>69</v>
      </c>
      <c r="Y60" s="6" t="s">
        <v>69</v>
      </c>
      <c r="Z60" s="6" t="s">
        <v>69</v>
      </c>
      <c r="AA60" s="6"/>
      <c r="AB60" s="6"/>
      <c r="AC60" s="6" t="s">
        <v>69</v>
      </c>
      <c r="AD60" s="6" t="s">
        <v>69</v>
      </c>
      <c r="AE60" s="18" t="s">
        <v>69</v>
      </c>
      <c r="AF60" s="18" t="s">
        <v>69</v>
      </c>
      <c r="AG60" s="26">
        <f t="shared" si="12"/>
        <v>15548.8</v>
      </c>
      <c r="AH60" s="6" t="s">
        <v>69</v>
      </c>
      <c r="AI60" s="6" t="s">
        <v>69</v>
      </c>
      <c r="AJ60" s="18" t="s">
        <v>69</v>
      </c>
      <c r="AK60" s="18" t="s">
        <v>69</v>
      </c>
      <c r="AL60" s="26">
        <f t="shared" si="7"/>
        <v>4698.8</v>
      </c>
      <c r="AM60" s="9" t="s">
        <v>69</v>
      </c>
      <c r="AN60" s="18" t="s">
        <v>69</v>
      </c>
      <c r="AO60" s="18" t="s">
        <v>69</v>
      </c>
      <c r="AP60" s="192">
        <f t="shared" si="8"/>
        <v>10850</v>
      </c>
      <c r="AQ60" s="18" t="s">
        <v>69</v>
      </c>
      <c r="AR60" s="9" t="str">
        <f t="shared" si="9"/>
        <v>nd</v>
      </c>
      <c r="AS60" s="28" t="s">
        <v>69</v>
      </c>
      <c r="AT60" s="10" t="e">
        <f t="shared" si="2"/>
        <v>#VALUE!</v>
      </c>
      <c r="AU60" s="8" t="e">
        <f t="shared" si="1"/>
        <v>#VALUE!</v>
      </c>
      <c r="AW60" s="9" t="s">
        <v>69</v>
      </c>
      <c r="AX60" s="9" t="s">
        <v>69</v>
      </c>
      <c r="AY60" s="26">
        <f t="shared" si="13"/>
        <v>2358</v>
      </c>
      <c r="AZ60" s="28" t="s">
        <v>69</v>
      </c>
      <c r="BA60" s="28" t="s">
        <v>69</v>
      </c>
      <c r="BB60" s="28" t="s">
        <v>69</v>
      </c>
      <c r="BC60" s="28" t="s">
        <v>69</v>
      </c>
      <c r="BD60" s="28" t="s">
        <v>69</v>
      </c>
      <c r="BE60" s="103" t="e">
        <f t="shared" si="3"/>
        <v>#VALUE!</v>
      </c>
      <c r="BF60" s="28" t="s">
        <v>69</v>
      </c>
      <c r="BG60" s="28" t="s">
        <v>69</v>
      </c>
      <c r="BH60" s="28" t="s">
        <v>69</v>
      </c>
      <c r="BI60" s="28" t="s">
        <v>69</v>
      </c>
      <c r="BJ60" s="28" t="s">
        <v>69</v>
      </c>
      <c r="BK60" s="26">
        <f t="shared" si="14"/>
        <v>1368</v>
      </c>
      <c r="BL60" s="9" t="s">
        <v>69</v>
      </c>
      <c r="BM60" s="9" t="s">
        <v>69</v>
      </c>
      <c r="BN60" s="9" t="s">
        <v>69</v>
      </c>
      <c r="BO60" t="s">
        <v>69</v>
      </c>
      <c r="BP60" s="103" t="e">
        <f t="shared" si="5"/>
        <v>#VALUE!</v>
      </c>
      <c r="BQ60" s="30" t="s">
        <v>69</v>
      </c>
      <c r="BR60" s="28" t="s">
        <v>69</v>
      </c>
      <c r="BS60" s="28" t="s">
        <v>69</v>
      </c>
      <c r="BT60" s="28" t="s">
        <v>69</v>
      </c>
      <c r="BU60" s="28"/>
      <c r="BV60" s="28" t="s">
        <v>69</v>
      </c>
      <c r="BW60" s="28" t="s">
        <v>69</v>
      </c>
      <c r="BX60" s="28" t="s">
        <v>69</v>
      </c>
      <c r="BY60" s="28" t="s">
        <v>69</v>
      </c>
      <c r="BZ60" s="28" t="s">
        <v>69</v>
      </c>
      <c r="CA60" s="28"/>
      <c r="CB60" s="28" t="s">
        <v>69</v>
      </c>
      <c r="CC60" s="28" t="s">
        <v>69</v>
      </c>
      <c r="CD60" s="28" t="s">
        <v>69</v>
      </c>
    </row>
    <row r="61" spans="1:82" x14ac:dyDescent="0.3">
      <c r="A61" s="4" t="s">
        <v>25</v>
      </c>
      <c r="B61" t="s">
        <v>26</v>
      </c>
      <c r="C61" t="s">
        <v>27</v>
      </c>
      <c r="D61" s="7" t="s">
        <v>534</v>
      </c>
      <c r="E61" s="7" t="s">
        <v>535</v>
      </c>
      <c r="F61" s="16">
        <v>2002</v>
      </c>
      <c r="G61" s="1">
        <v>37382</v>
      </c>
      <c r="H61" s="1">
        <v>37514</v>
      </c>
      <c r="I61" s="5">
        <f t="shared" si="0"/>
        <v>133</v>
      </c>
      <c r="J61" s="60">
        <v>1</v>
      </c>
      <c r="K61" s="60"/>
      <c r="L61" s="60"/>
      <c r="M61" s="60"/>
      <c r="N61" s="240" t="s">
        <v>69</v>
      </c>
      <c r="O61" s="240" t="s">
        <v>69</v>
      </c>
      <c r="P61" s="113">
        <f t="shared" si="11"/>
        <v>17759.400000000001</v>
      </c>
      <c r="Q61" s="115">
        <v>12631.8</v>
      </c>
      <c r="R61" s="115">
        <v>5127.6000000000004</v>
      </c>
      <c r="S61" s="115">
        <v>2970</v>
      </c>
      <c r="T61" s="240" t="s">
        <v>69</v>
      </c>
      <c r="U61" s="115">
        <v>1394</v>
      </c>
      <c r="V61" s="114" t="s">
        <v>69</v>
      </c>
      <c r="W61" s="6" t="s">
        <v>69</v>
      </c>
      <c r="X61" s="6" t="s">
        <v>69</v>
      </c>
      <c r="Y61" s="6" t="s">
        <v>69</v>
      </c>
      <c r="Z61" s="6" t="s">
        <v>69</v>
      </c>
      <c r="AA61" s="6"/>
      <c r="AB61" s="6"/>
      <c r="AC61" s="6" t="s">
        <v>69</v>
      </c>
      <c r="AD61" s="6" t="s">
        <v>69</v>
      </c>
      <c r="AE61" s="18" t="s">
        <v>69</v>
      </c>
      <c r="AF61" s="18" t="s">
        <v>69</v>
      </c>
      <c r="AG61" s="26">
        <f t="shared" si="12"/>
        <v>17759.400000000001</v>
      </c>
      <c r="AH61" s="6" t="s">
        <v>69</v>
      </c>
      <c r="AI61" s="6" t="s">
        <v>69</v>
      </c>
      <c r="AJ61" s="18" t="s">
        <v>69</v>
      </c>
      <c r="AK61" s="18" t="s">
        <v>69</v>
      </c>
      <c r="AL61" s="26">
        <f t="shared" si="7"/>
        <v>5127.6000000000004</v>
      </c>
      <c r="AM61" s="9" t="s">
        <v>69</v>
      </c>
      <c r="AN61" s="18" t="s">
        <v>69</v>
      </c>
      <c r="AO61" s="18" t="s">
        <v>69</v>
      </c>
      <c r="AP61" s="192">
        <f t="shared" si="8"/>
        <v>12631.8</v>
      </c>
      <c r="AQ61" s="18" t="s">
        <v>69</v>
      </c>
      <c r="AR61" s="9" t="str">
        <f t="shared" si="9"/>
        <v>nd</v>
      </c>
      <c r="AS61" s="28" t="s">
        <v>69</v>
      </c>
      <c r="AT61" s="10" t="e">
        <f t="shared" si="2"/>
        <v>#VALUE!</v>
      </c>
      <c r="AU61" s="8" t="e">
        <f t="shared" si="1"/>
        <v>#VALUE!</v>
      </c>
      <c r="AW61" s="9" t="s">
        <v>69</v>
      </c>
      <c r="AX61" s="9" t="s">
        <v>69</v>
      </c>
      <c r="AY61" s="26">
        <f t="shared" si="13"/>
        <v>2970</v>
      </c>
      <c r="AZ61" s="28" t="s">
        <v>69</v>
      </c>
      <c r="BA61" s="28" t="s">
        <v>69</v>
      </c>
      <c r="BB61" s="28" t="s">
        <v>69</v>
      </c>
      <c r="BC61" s="28" t="s">
        <v>69</v>
      </c>
      <c r="BD61" s="28" t="s">
        <v>69</v>
      </c>
      <c r="BE61" s="103" t="e">
        <f t="shared" si="3"/>
        <v>#VALUE!</v>
      </c>
      <c r="BF61" s="28" t="s">
        <v>69</v>
      </c>
      <c r="BG61" s="28" t="s">
        <v>69</v>
      </c>
      <c r="BH61" s="28" t="s">
        <v>69</v>
      </c>
      <c r="BI61" s="28" t="s">
        <v>69</v>
      </c>
      <c r="BJ61" s="28" t="s">
        <v>69</v>
      </c>
      <c r="BK61" s="26">
        <f t="shared" si="14"/>
        <v>1394</v>
      </c>
      <c r="BL61" s="9" t="s">
        <v>69</v>
      </c>
      <c r="BM61" s="9" t="s">
        <v>69</v>
      </c>
      <c r="BN61" s="9" t="s">
        <v>69</v>
      </c>
      <c r="BO61" t="s">
        <v>69</v>
      </c>
      <c r="BP61" s="103" t="e">
        <f t="shared" si="5"/>
        <v>#VALUE!</v>
      </c>
      <c r="BQ61" s="30" t="s">
        <v>69</v>
      </c>
      <c r="BR61" s="28" t="s">
        <v>69</v>
      </c>
      <c r="BS61" s="28" t="s">
        <v>69</v>
      </c>
      <c r="BT61" s="28" t="s">
        <v>69</v>
      </c>
      <c r="BU61" s="28"/>
      <c r="BV61" s="28" t="s">
        <v>69</v>
      </c>
      <c r="BW61" s="28" t="s">
        <v>69</v>
      </c>
      <c r="BX61" s="28" t="s">
        <v>69</v>
      </c>
      <c r="BY61" s="28" t="s">
        <v>69</v>
      </c>
      <c r="BZ61" s="28" t="s">
        <v>69</v>
      </c>
      <c r="CA61" s="28"/>
      <c r="CB61" s="28" t="s">
        <v>69</v>
      </c>
      <c r="CC61" s="28" t="s">
        <v>69</v>
      </c>
      <c r="CD61" s="28" t="s">
        <v>69</v>
      </c>
    </row>
    <row r="62" spans="1:82" x14ac:dyDescent="0.3">
      <c r="A62" s="4" t="s">
        <v>28</v>
      </c>
      <c r="B62" t="s">
        <v>29</v>
      </c>
      <c r="C62" t="s">
        <v>30</v>
      </c>
      <c r="D62" s="7" t="s">
        <v>534</v>
      </c>
      <c r="E62" s="7" t="s">
        <v>535</v>
      </c>
      <c r="F62" s="16">
        <v>2003</v>
      </c>
      <c r="G62" s="1">
        <v>37746</v>
      </c>
      <c r="H62" s="1">
        <v>37878</v>
      </c>
      <c r="I62" s="5">
        <f t="shared" si="0"/>
        <v>133</v>
      </c>
      <c r="J62" s="60">
        <v>1</v>
      </c>
      <c r="K62" s="60"/>
      <c r="L62" s="60"/>
      <c r="M62" s="60"/>
      <c r="N62" s="240" t="s">
        <v>69</v>
      </c>
      <c r="O62" s="240" t="s">
        <v>69</v>
      </c>
      <c r="P62" s="113">
        <f t="shared" si="11"/>
        <v>17108</v>
      </c>
      <c r="Q62" s="115">
        <v>12717</v>
      </c>
      <c r="R62" s="115">
        <v>4391</v>
      </c>
      <c r="S62" s="115">
        <v>1906</v>
      </c>
      <c r="T62" s="240" t="s">
        <v>69</v>
      </c>
      <c r="U62" s="115">
        <v>1068</v>
      </c>
      <c r="V62" s="114" t="s">
        <v>69</v>
      </c>
      <c r="W62" s="6" t="s">
        <v>69</v>
      </c>
      <c r="X62" s="6" t="s">
        <v>69</v>
      </c>
      <c r="Y62" s="6" t="s">
        <v>69</v>
      </c>
      <c r="Z62" s="6" t="s">
        <v>69</v>
      </c>
      <c r="AA62" s="6"/>
      <c r="AB62" s="6"/>
      <c r="AC62" s="6" t="s">
        <v>69</v>
      </c>
      <c r="AD62" s="6" t="s">
        <v>69</v>
      </c>
      <c r="AE62" s="18" t="s">
        <v>69</v>
      </c>
      <c r="AF62" s="18" t="s">
        <v>69</v>
      </c>
      <c r="AG62" s="26">
        <f t="shared" si="12"/>
        <v>17108</v>
      </c>
      <c r="AH62" s="6" t="s">
        <v>69</v>
      </c>
      <c r="AI62" s="6" t="s">
        <v>69</v>
      </c>
      <c r="AJ62" s="18" t="s">
        <v>69</v>
      </c>
      <c r="AK62" s="18" t="s">
        <v>69</v>
      </c>
      <c r="AL62" s="26">
        <f t="shared" si="7"/>
        <v>4391</v>
      </c>
      <c r="AM62" s="9" t="s">
        <v>69</v>
      </c>
      <c r="AN62" s="18" t="s">
        <v>69</v>
      </c>
      <c r="AO62" s="18" t="s">
        <v>69</v>
      </c>
      <c r="AP62" s="192">
        <f t="shared" si="8"/>
        <v>12717</v>
      </c>
      <c r="AQ62" s="18" t="s">
        <v>69</v>
      </c>
      <c r="AR62" s="9" t="str">
        <f t="shared" si="9"/>
        <v>nd</v>
      </c>
      <c r="AS62" s="28" t="s">
        <v>69</v>
      </c>
      <c r="AT62" s="10" t="e">
        <f t="shared" si="2"/>
        <v>#VALUE!</v>
      </c>
      <c r="AU62" s="8" t="e">
        <f t="shared" si="1"/>
        <v>#VALUE!</v>
      </c>
      <c r="AW62" s="9" t="s">
        <v>69</v>
      </c>
      <c r="AX62" s="9" t="s">
        <v>69</v>
      </c>
      <c r="AY62" s="26">
        <f t="shared" si="13"/>
        <v>1906</v>
      </c>
      <c r="AZ62" s="28" t="s">
        <v>69</v>
      </c>
      <c r="BA62" s="28" t="s">
        <v>69</v>
      </c>
      <c r="BB62" s="28" t="s">
        <v>69</v>
      </c>
      <c r="BC62" s="28" t="s">
        <v>69</v>
      </c>
      <c r="BD62" s="28" t="s">
        <v>69</v>
      </c>
      <c r="BE62" s="103" t="e">
        <f t="shared" si="3"/>
        <v>#VALUE!</v>
      </c>
      <c r="BF62" s="28" t="s">
        <v>69</v>
      </c>
      <c r="BG62" s="28" t="s">
        <v>69</v>
      </c>
      <c r="BH62" s="28" t="s">
        <v>69</v>
      </c>
      <c r="BI62" s="28" t="s">
        <v>69</v>
      </c>
      <c r="BJ62" s="28" t="s">
        <v>69</v>
      </c>
      <c r="BK62" s="26">
        <f t="shared" si="14"/>
        <v>1068</v>
      </c>
      <c r="BL62" s="9" t="s">
        <v>69</v>
      </c>
      <c r="BM62" s="9" t="s">
        <v>69</v>
      </c>
      <c r="BN62" s="9" t="s">
        <v>69</v>
      </c>
      <c r="BO62" t="s">
        <v>69</v>
      </c>
      <c r="BP62" s="103" t="e">
        <f t="shared" si="5"/>
        <v>#VALUE!</v>
      </c>
      <c r="BQ62" s="30" t="s">
        <v>69</v>
      </c>
      <c r="BR62" s="28" t="s">
        <v>69</v>
      </c>
      <c r="BS62" s="28" t="s">
        <v>69</v>
      </c>
      <c r="BT62" s="28" t="s">
        <v>69</v>
      </c>
      <c r="BU62" s="28"/>
      <c r="BV62" s="28" t="s">
        <v>69</v>
      </c>
      <c r="BW62" s="28" t="s">
        <v>69</v>
      </c>
      <c r="BX62" s="28" t="s">
        <v>69</v>
      </c>
      <c r="BY62" s="28" t="s">
        <v>69</v>
      </c>
      <c r="BZ62" s="28" t="s">
        <v>69</v>
      </c>
      <c r="CA62" s="28"/>
      <c r="CB62" s="28" t="s">
        <v>69</v>
      </c>
      <c r="CC62" s="28" t="s">
        <v>69</v>
      </c>
      <c r="CD62" s="28" t="s">
        <v>69</v>
      </c>
    </row>
    <row r="63" spans="1:82" x14ac:dyDescent="0.3">
      <c r="A63" s="4" t="s">
        <v>31</v>
      </c>
      <c r="B63" t="s">
        <v>32</v>
      </c>
      <c r="C63" t="s">
        <v>33</v>
      </c>
      <c r="D63" s="7" t="s">
        <v>534</v>
      </c>
      <c r="E63" s="7" t="s">
        <v>535</v>
      </c>
      <c r="F63" s="16">
        <v>2004</v>
      </c>
      <c r="G63" s="1">
        <v>38110</v>
      </c>
      <c r="H63" s="1">
        <v>38242</v>
      </c>
      <c r="I63" s="5">
        <f t="shared" si="0"/>
        <v>133</v>
      </c>
      <c r="J63" s="60">
        <v>1</v>
      </c>
      <c r="K63" s="60"/>
      <c r="L63" s="60"/>
      <c r="M63" s="60"/>
      <c r="N63" s="240" t="s">
        <v>69</v>
      </c>
      <c r="O63" s="240" t="s">
        <v>69</v>
      </c>
      <c r="P63" s="113">
        <f t="shared" si="11"/>
        <v>13892</v>
      </c>
      <c r="Q63" s="115">
        <v>12343</v>
      </c>
      <c r="R63" s="115">
        <v>1549</v>
      </c>
      <c r="S63" s="115">
        <v>2141</v>
      </c>
      <c r="T63" s="240" t="s">
        <v>69</v>
      </c>
      <c r="U63" s="115">
        <v>1806</v>
      </c>
      <c r="V63" s="114" t="s">
        <v>69</v>
      </c>
      <c r="W63" s="6" t="s">
        <v>69</v>
      </c>
      <c r="X63" s="6" t="s">
        <v>69</v>
      </c>
      <c r="Y63" s="6" t="s">
        <v>69</v>
      </c>
      <c r="Z63" s="6" t="s">
        <v>69</v>
      </c>
      <c r="AA63" s="6"/>
      <c r="AB63" s="6"/>
      <c r="AC63" s="6" t="s">
        <v>69</v>
      </c>
      <c r="AD63" s="6" t="s">
        <v>69</v>
      </c>
      <c r="AE63" s="18" t="s">
        <v>69</v>
      </c>
      <c r="AF63" s="18" t="s">
        <v>69</v>
      </c>
      <c r="AG63" s="26">
        <f t="shared" si="12"/>
        <v>13892</v>
      </c>
      <c r="AH63" s="6" t="s">
        <v>69</v>
      </c>
      <c r="AI63" s="6" t="s">
        <v>69</v>
      </c>
      <c r="AJ63" s="18" t="s">
        <v>69</v>
      </c>
      <c r="AK63" s="18" t="s">
        <v>69</v>
      </c>
      <c r="AL63" s="26">
        <f t="shared" si="7"/>
        <v>1549</v>
      </c>
      <c r="AM63" s="9" t="s">
        <v>69</v>
      </c>
      <c r="AN63" s="18" t="s">
        <v>69</v>
      </c>
      <c r="AO63" s="18" t="s">
        <v>69</v>
      </c>
      <c r="AP63" s="192">
        <f t="shared" si="8"/>
        <v>12343</v>
      </c>
      <c r="AQ63" s="18" t="s">
        <v>69</v>
      </c>
      <c r="AR63" s="9" t="str">
        <f t="shared" si="9"/>
        <v>nd</v>
      </c>
      <c r="AS63" s="28" t="s">
        <v>69</v>
      </c>
      <c r="AT63" s="10" t="e">
        <f t="shared" si="2"/>
        <v>#VALUE!</v>
      </c>
      <c r="AU63" s="8" t="e">
        <f t="shared" si="1"/>
        <v>#VALUE!</v>
      </c>
      <c r="AW63" s="9" t="s">
        <v>69</v>
      </c>
      <c r="AX63" s="9" t="s">
        <v>69</v>
      </c>
      <c r="AY63" s="26">
        <f t="shared" si="13"/>
        <v>2141</v>
      </c>
      <c r="AZ63" s="28" t="s">
        <v>69</v>
      </c>
      <c r="BA63" s="28" t="s">
        <v>69</v>
      </c>
      <c r="BB63" s="28" t="s">
        <v>69</v>
      </c>
      <c r="BC63" s="28" t="s">
        <v>69</v>
      </c>
      <c r="BD63" s="28" t="s">
        <v>69</v>
      </c>
      <c r="BE63" s="103" t="e">
        <f t="shared" si="3"/>
        <v>#VALUE!</v>
      </c>
      <c r="BF63" s="28" t="s">
        <v>69</v>
      </c>
      <c r="BG63" s="28" t="s">
        <v>69</v>
      </c>
      <c r="BH63" s="28" t="s">
        <v>69</v>
      </c>
      <c r="BI63" s="28" t="s">
        <v>69</v>
      </c>
      <c r="BJ63" s="28" t="s">
        <v>69</v>
      </c>
      <c r="BK63" s="26">
        <f t="shared" si="14"/>
        <v>1806</v>
      </c>
      <c r="BL63" s="9" t="s">
        <v>69</v>
      </c>
      <c r="BM63" s="9" t="s">
        <v>69</v>
      </c>
      <c r="BN63" s="9" t="s">
        <v>69</v>
      </c>
      <c r="BO63" t="s">
        <v>69</v>
      </c>
      <c r="BP63" s="103" t="e">
        <f t="shared" si="5"/>
        <v>#VALUE!</v>
      </c>
      <c r="BQ63" s="30" t="s">
        <v>69</v>
      </c>
      <c r="BR63" s="28" t="s">
        <v>69</v>
      </c>
      <c r="BS63" s="28" t="s">
        <v>69</v>
      </c>
      <c r="BT63" s="28" t="s">
        <v>69</v>
      </c>
      <c r="BU63" s="28"/>
      <c r="BV63" s="28" t="s">
        <v>69</v>
      </c>
      <c r="BW63" s="28" t="s">
        <v>69</v>
      </c>
      <c r="BX63" s="28" t="s">
        <v>69</v>
      </c>
      <c r="BY63" s="28" t="s">
        <v>69</v>
      </c>
      <c r="BZ63" s="28" t="s">
        <v>69</v>
      </c>
      <c r="CA63" s="28"/>
      <c r="CB63" s="28" t="s">
        <v>69</v>
      </c>
      <c r="CC63" s="28" t="s">
        <v>69</v>
      </c>
      <c r="CD63" s="28" t="s">
        <v>69</v>
      </c>
    </row>
    <row r="64" spans="1:82" x14ac:dyDescent="0.3">
      <c r="G64" s="1"/>
      <c r="H64" s="1"/>
    </row>
  </sheetData>
  <mergeCells count="16">
    <mergeCell ref="AW9:AX9"/>
    <mergeCell ref="J9:L9"/>
    <mergeCell ref="G9:I9"/>
    <mergeCell ref="W9:Z9"/>
    <mergeCell ref="AC9:AF9"/>
    <mergeCell ref="AL9:AO9"/>
    <mergeCell ref="AR9:AV9"/>
    <mergeCell ref="BU9:BX9"/>
    <mergeCell ref="BY9:BZ9"/>
    <mergeCell ref="CA9:CD9"/>
    <mergeCell ref="AY9:BB9"/>
    <mergeCell ref="BE9:BH9"/>
    <mergeCell ref="BI9:BJ9"/>
    <mergeCell ref="BK9:BN9"/>
    <mergeCell ref="BP9:BR9"/>
    <mergeCell ref="BS9:BT9"/>
  </mergeCells>
  <phoneticPr fontId="31" type="noConversion"/>
  <hyperlinks>
    <hyperlink ref="A49" r:id="rId1" display="http://www.adfg.alaska.gov/FedAidPDFs/fds93-45.pdf" xr:uid="{C115BA46-1A7F-4B52-A117-42D971E49C2A}"/>
    <hyperlink ref="A53" r:id="rId2" display="http://www.adfg.alaska.gov/FedAidPDFs/fds96-28.pdf" xr:uid="{DD9250F0-73A6-478A-B715-295F4AA3367D}"/>
    <hyperlink ref="A56" r:id="rId3" display="http://www.adfg.alaska.gov/FedAidPDFs/fds98-20.pdf" xr:uid="{603ED59F-C68E-42D8-A3DD-20E6E5BD480F}"/>
    <hyperlink ref="A57" r:id="rId4" display="http://www.adfg.alaska.gov/FedAidPDFs/fds99-15.pdf" xr:uid="{81E3A036-4A74-429D-9F59-92E6166E52D5}"/>
    <hyperlink ref="A58" r:id="rId5" display="http://www.adfg.alaska.gov/FedAidPDFs/fds00-17.pdf" xr:uid="{D35E4E49-AABC-4CE1-82F3-F8ED4E2401EC}"/>
    <hyperlink ref="A59" r:id="rId6" display="http://www.adfg.alaska.gov/FedAidPDFs/fds01-34.pdf" xr:uid="{8A5FB891-415B-4B11-B623-8BB43DAE835D}"/>
    <hyperlink ref="A60" r:id="rId7" display="http://www.adfg.alaska.gov/FedAidPDFs/fds02-30.pdf" xr:uid="{94AC7B3F-2AE5-4DDF-90F6-379E504D17D9}"/>
    <hyperlink ref="A61" r:id="rId8" display="http://www.adfg.alaska.gov/FedAidPDFs/fds04-21.pdf" xr:uid="{5BC7ED38-0665-4F78-8C94-EFF89760EFD7}"/>
    <hyperlink ref="A62" r:id="rId9" display="http://www.adfg.alaska.gov/FedAidPDFs/FDS11-61.pdf" xr:uid="{BD005330-03DB-4D69-81AD-FEB01DAC375C}"/>
    <hyperlink ref="A63" r:id="rId10" display="http://www.adfg.alaska.gov/FedAidPDFs/FDS11-62.pdf" xr:uid="{2D262AE5-83C5-4600-8EE7-81B2147EF4B3}"/>
    <hyperlink ref="A55" r:id="rId11" display="http://www.adfg.alaska.gov/FedAidPDFs/fds97-16.pdf" xr:uid="{07A63C01-0C91-45B7-8280-36CDC98F7E07}"/>
  </hyperlinks>
  <pageMargins left="0.7" right="0.7" top="0.75" bottom="0.75" header="0.3" footer="0.3"/>
  <pageSetup orientation="portrait" horizontalDpi="4294967293" r:id="rId12"/>
  <drawing r:id="rId1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39ED81-9D2B-40D1-B78A-09BC3DD77A1D}">
  <dimension ref="A1:CN63"/>
  <sheetViews>
    <sheetView zoomScale="80" zoomScaleNormal="80" workbookViewId="0">
      <pane xSplit="6" ySplit="10" topLeftCell="L11" activePane="bottomRight" state="frozen"/>
      <selection pane="topRight" activeCell="G1" sqref="G1"/>
      <selection pane="bottomLeft" activeCell="A7" sqref="A7"/>
      <selection pane="bottomRight" activeCell="D16" sqref="D16"/>
    </sheetView>
  </sheetViews>
  <sheetFormatPr defaultRowHeight="14.4" x14ac:dyDescent="0.3"/>
  <cols>
    <col min="6" max="6" width="7.88671875" style="16" bestFit="1" customWidth="1"/>
    <col min="7" max="7" width="10.88671875" customWidth="1"/>
    <col min="8" max="8" width="11.109375" customWidth="1"/>
    <col min="9" max="9" width="12.6640625" customWidth="1"/>
    <col min="10" max="15" width="8.21875" customWidth="1"/>
    <col min="16" max="16" width="6.88671875" customWidth="1"/>
    <col min="17" max="17" width="8.21875" customWidth="1"/>
    <col min="18" max="18" width="9.21875" customWidth="1"/>
    <col min="19" max="19" width="9.109375" customWidth="1"/>
    <col min="20" max="20" width="8.77734375" customWidth="1"/>
    <col min="21" max="22" width="9.44140625" customWidth="1"/>
    <col min="23" max="23" width="6.88671875" bestFit="1" customWidth="1"/>
    <col min="24" max="24" width="5.44140625" bestFit="1" customWidth="1"/>
    <col min="25" max="25" width="6.5546875" customWidth="1"/>
    <col min="26" max="26" width="7" customWidth="1"/>
    <col min="27" max="27" width="8.109375" customWidth="1"/>
    <col min="28" max="28" width="2.33203125" bestFit="1" customWidth="1"/>
    <col min="29" max="29" width="7.44140625" bestFit="1" customWidth="1"/>
    <col min="30" max="30" width="6.44140625" bestFit="1" customWidth="1"/>
    <col min="31" max="31" width="7.6640625" customWidth="1"/>
    <col min="32" max="32" width="8.109375" customWidth="1"/>
    <col min="33" max="33" width="8.88671875" bestFit="1" customWidth="1"/>
    <col min="34" max="35" width="8.109375" customWidth="1"/>
    <col min="36" max="36" width="7.44140625" bestFit="1" customWidth="1"/>
    <col min="37" max="37" width="6.44140625" bestFit="1" customWidth="1"/>
    <col min="38" max="38" width="7.6640625" style="6" customWidth="1"/>
    <col min="39" max="47" width="7.77734375" customWidth="1"/>
    <col min="48" max="48" width="9.44140625" customWidth="1"/>
    <col min="49" max="49" width="8" customWidth="1"/>
    <col min="51" max="51" width="12.33203125" customWidth="1"/>
    <col min="54" max="54" width="5.44140625" bestFit="1" customWidth="1"/>
    <col min="56" max="56" width="5.44140625" bestFit="1" customWidth="1"/>
    <col min="57" max="57" width="7.109375" customWidth="1"/>
    <col min="58" max="60" width="7.6640625" customWidth="1"/>
    <col min="62" max="62" width="3" bestFit="1" customWidth="1"/>
    <col min="63" max="63" width="6.88671875" customWidth="1"/>
    <col min="64" max="66" width="7.109375" customWidth="1"/>
    <col min="68" max="68" width="5.5546875" customWidth="1"/>
    <col min="69" max="69" width="6.88671875" bestFit="1" customWidth="1"/>
    <col min="70" max="70" width="5.44140625" customWidth="1"/>
    <col min="71" max="71" width="6.33203125" customWidth="1"/>
    <col min="72" max="75" width="5.33203125" customWidth="1"/>
    <col min="77" max="77" width="6" customWidth="1"/>
    <col min="78" max="80" width="5.44140625" customWidth="1"/>
    <col min="81" max="81" width="6.88671875" bestFit="1" customWidth="1"/>
    <col min="82" max="82" width="5.44140625" customWidth="1"/>
    <col min="83" max="83" width="6.88671875" bestFit="1" customWidth="1"/>
    <col min="84" max="84" width="5.44140625" bestFit="1" customWidth="1"/>
    <col min="85" max="85" width="5.6640625" customWidth="1"/>
    <col min="86" max="87" width="6.109375" customWidth="1"/>
    <col min="88" max="88" width="3" bestFit="1" customWidth="1"/>
    <col min="89" max="89" width="6.88671875" bestFit="1" customWidth="1"/>
    <col min="90" max="90" width="5" bestFit="1" customWidth="1"/>
    <col min="91" max="92" width="4.88671875" bestFit="1" customWidth="1"/>
  </cols>
  <sheetData>
    <row r="1" spans="1:92" x14ac:dyDescent="0.3">
      <c r="A1" s="126" t="s">
        <v>816</v>
      </c>
    </row>
    <row r="2" spans="1:92" x14ac:dyDescent="0.3">
      <c r="A2" t="s">
        <v>96</v>
      </c>
    </row>
    <row r="3" spans="1:92" x14ac:dyDescent="0.3">
      <c r="A3" t="s">
        <v>92</v>
      </c>
    </row>
    <row r="4" spans="1:92" x14ac:dyDescent="0.3">
      <c r="A4" s="5" t="s">
        <v>93</v>
      </c>
      <c r="C4" s="5"/>
      <c r="G4" s="59"/>
    </row>
    <row r="5" spans="1:92" x14ac:dyDescent="0.3">
      <c r="A5" s="59" t="s">
        <v>94</v>
      </c>
      <c r="C5" s="5"/>
      <c r="G5" s="59"/>
      <c r="AI5" t="s">
        <v>167</v>
      </c>
    </row>
    <row r="6" spans="1:92" x14ac:dyDescent="0.3">
      <c r="A6" s="60" t="s">
        <v>95</v>
      </c>
    </row>
    <row r="7" spans="1:92" x14ac:dyDescent="0.3">
      <c r="A7" s="61" t="s">
        <v>164</v>
      </c>
      <c r="G7" s="61"/>
      <c r="W7" t="s">
        <v>127</v>
      </c>
    </row>
    <row r="8" spans="1:92" x14ac:dyDescent="0.3">
      <c r="A8" s="61"/>
      <c r="G8" s="61"/>
    </row>
    <row r="9" spans="1:92" x14ac:dyDescent="0.3">
      <c r="A9" s="126"/>
      <c r="G9" s="573" t="s">
        <v>60</v>
      </c>
      <c r="H9" s="573"/>
      <c r="I9" s="573"/>
      <c r="J9" s="573" t="s">
        <v>525</v>
      </c>
      <c r="K9" s="573"/>
      <c r="L9" s="573"/>
      <c r="M9" s="29"/>
      <c r="N9" s="29"/>
      <c r="O9" s="29"/>
      <c r="P9" s="241" t="s">
        <v>533</v>
      </c>
      <c r="Q9" s="29"/>
      <c r="R9" s="29"/>
      <c r="S9" s="29"/>
      <c r="T9" s="29"/>
      <c r="U9" s="29"/>
      <c r="V9" s="29"/>
      <c r="W9" s="573" t="s">
        <v>65</v>
      </c>
      <c r="X9" s="573"/>
      <c r="Y9" s="573"/>
      <c r="Z9" s="573"/>
      <c r="AA9" s="29"/>
      <c r="AB9" s="29"/>
      <c r="AC9" s="573" t="s">
        <v>70</v>
      </c>
      <c r="AD9" s="573"/>
      <c r="AE9" s="573"/>
      <c r="AF9" s="573"/>
      <c r="AG9" s="573"/>
      <c r="AH9" s="573"/>
      <c r="AI9" s="29"/>
      <c r="AJ9" s="83" t="s">
        <v>71</v>
      </c>
      <c r="AK9" s="83"/>
      <c r="AL9" s="83"/>
      <c r="AM9" s="83"/>
      <c r="AN9" s="573" t="s">
        <v>74</v>
      </c>
      <c r="AO9" s="573"/>
      <c r="AP9" s="573"/>
      <c r="AQ9" s="573"/>
      <c r="AR9" s="16"/>
      <c r="AS9" s="16"/>
      <c r="AT9" s="16"/>
      <c r="AU9" s="16"/>
      <c r="AV9" s="573" t="s">
        <v>128</v>
      </c>
      <c r="AW9" s="573"/>
      <c r="AX9" s="573"/>
      <c r="AY9" s="573"/>
      <c r="AZ9" s="573"/>
      <c r="BA9" s="573" t="s">
        <v>45</v>
      </c>
      <c r="BB9" s="573"/>
      <c r="BC9" s="573" t="s">
        <v>46</v>
      </c>
      <c r="BD9" s="573"/>
      <c r="BE9" s="573"/>
      <c r="BF9" s="573"/>
      <c r="BG9" s="573"/>
      <c r="BH9" s="573"/>
      <c r="BI9" s="573" t="s">
        <v>76</v>
      </c>
      <c r="BJ9" s="573"/>
      <c r="BK9" s="573"/>
      <c r="BL9" s="573"/>
      <c r="BM9" s="573"/>
      <c r="BN9" s="573"/>
      <c r="BO9" s="573" t="s">
        <v>47</v>
      </c>
      <c r="BP9" s="573"/>
      <c r="BQ9" s="573" t="s">
        <v>48</v>
      </c>
      <c r="BR9" s="573"/>
      <c r="BS9" s="573"/>
      <c r="BT9" s="573"/>
      <c r="BU9" s="573"/>
      <c r="BV9" s="573"/>
      <c r="BW9" s="29"/>
      <c r="BX9" s="573" t="s">
        <v>78</v>
      </c>
      <c r="BY9" s="573"/>
      <c r="BZ9" s="573"/>
      <c r="CA9" s="573"/>
      <c r="CB9" s="573"/>
      <c r="CC9" s="573" t="s">
        <v>169</v>
      </c>
      <c r="CD9" s="573"/>
      <c r="CE9" s="573" t="s">
        <v>153</v>
      </c>
      <c r="CF9" s="573"/>
      <c r="CG9" s="573"/>
      <c r="CH9" s="573"/>
      <c r="CI9" s="573" t="s">
        <v>170</v>
      </c>
      <c r="CJ9" s="573"/>
      <c r="CK9" s="573" t="s">
        <v>154</v>
      </c>
      <c r="CL9" s="573"/>
      <c r="CM9" s="573"/>
      <c r="CN9" s="573"/>
    </row>
    <row r="10" spans="1:92" s="14" customFormat="1" ht="36" customHeight="1" thickBot="1" x14ac:dyDescent="0.3">
      <c r="A10" s="11" t="s">
        <v>41</v>
      </c>
      <c r="B10" s="11" t="s">
        <v>42</v>
      </c>
      <c r="C10" s="11" t="s">
        <v>43</v>
      </c>
      <c r="D10" s="13" t="s">
        <v>67</v>
      </c>
      <c r="E10" s="13" t="s">
        <v>432</v>
      </c>
      <c r="F10" s="17" t="s">
        <v>44</v>
      </c>
      <c r="G10" s="19" t="s">
        <v>61</v>
      </c>
      <c r="H10" s="19" t="s">
        <v>62</v>
      </c>
      <c r="I10" s="31" t="s">
        <v>63</v>
      </c>
      <c r="J10" s="119" t="s">
        <v>179</v>
      </c>
      <c r="K10" s="119" t="s">
        <v>181</v>
      </c>
      <c r="L10" s="119" t="s">
        <v>180</v>
      </c>
      <c r="M10" s="119" t="s">
        <v>664</v>
      </c>
      <c r="N10" s="210" t="s">
        <v>490</v>
      </c>
      <c r="O10" s="213" t="s">
        <v>564</v>
      </c>
      <c r="P10" s="214" t="s">
        <v>518</v>
      </c>
      <c r="Q10" s="213" t="s">
        <v>454</v>
      </c>
      <c r="R10" s="213" t="s">
        <v>455</v>
      </c>
      <c r="S10" s="213" t="s">
        <v>456</v>
      </c>
      <c r="T10" s="213" t="s">
        <v>457</v>
      </c>
      <c r="U10" s="213" t="s">
        <v>458</v>
      </c>
      <c r="V10" s="268" t="s">
        <v>661</v>
      </c>
      <c r="W10" s="32" t="s">
        <v>66</v>
      </c>
      <c r="X10" s="33" t="s">
        <v>34</v>
      </c>
      <c r="Y10" s="34" t="s">
        <v>59</v>
      </c>
      <c r="Z10" s="34" t="s">
        <v>64</v>
      </c>
      <c r="AA10" s="34" t="s">
        <v>563</v>
      </c>
      <c r="AB10" s="34" t="s">
        <v>565</v>
      </c>
      <c r="AC10" s="35" t="s">
        <v>66</v>
      </c>
      <c r="AD10" s="36" t="s">
        <v>34</v>
      </c>
      <c r="AE10" s="34" t="s">
        <v>59</v>
      </c>
      <c r="AF10" s="34" t="s">
        <v>64</v>
      </c>
      <c r="AG10" s="34" t="s">
        <v>584</v>
      </c>
      <c r="AH10" s="34" t="s">
        <v>565</v>
      </c>
      <c r="AI10" s="41" t="s">
        <v>131</v>
      </c>
      <c r="AJ10" s="86" t="s">
        <v>66</v>
      </c>
      <c r="AK10" s="36" t="s">
        <v>34</v>
      </c>
      <c r="AL10" s="37" t="s">
        <v>59</v>
      </c>
      <c r="AM10" s="34" t="s">
        <v>64</v>
      </c>
      <c r="AN10" s="35" t="s">
        <v>66</v>
      </c>
      <c r="AO10" s="36" t="s">
        <v>34</v>
      </c>
      <c r="AP10" s="37" t="s">
        <v>59</v>
      </c>
      <c r="AQ10" s="34" t="s">
        <v>64</v>
      </c>
      <c r="AR10" s="67" t="s">
        <v>166</v>
      </c>
      <c r="AS10" s="67" t="s">
        <v>520</v>
      </c>
      <c r="AT10" s="68" t="s">
        <v>59</v>
      </c>
      <c r="AU10" s="67" t="s">
        <v>64</v>
      </c>
      <c r="AV10" s="41" t="s">
        <v>101</v>
      </c>
      <c r="AW10" s="84" t="s">
        <v>66</v>
      </c>
      <c r="AX10" s="38" t="s">
        <v>73</v>
      </c>
      <c r="AY10" s="39" t="s">
        <v>133</v>
      </c>
      <c r="AZ10" s="40" t="s">
        <v>72</v>
      </c>
      <c r="BA10" s="42" t="s">
        <v>75</v>
      </c>
      <c r="BB10" s="36" t="s">
        <v>34</v>
      </c>
      <c r="BC10" s="42" t="s">
        <v>66</v>
      </c>
      <c r="BD10" s="36" t="s">
        <v>34</v>
      </c>
      <c r="BE10" s="37" t="s">
        <v>59</v>
      </c>
      <c r="BF10" s="34" t="s">
        <v>64</v>
      </c>
      <c r="BG10" s="34" t="s">
        <v>99</v>
      </c>
      <c r="BH10" s="34" t="s">
        <v>100</v>
      </c>
      <c r="BI10" s="43" t="s">
        <v>77</v>
      </c>
      <c r="BJ10" s="36" t="s">
        <v>34</v>
      </c>
      <c r="BK10" s="37" t="s">
        <v>59</v>
      </c>
      <c r="BL10" s="34" t="s">
        <v>64</v>
      </c>
      <c r="BM10" s="34" t="s">
        <v>99</v>
      </c>
      <c r="BN10" s="34" t="s">
        <v>100</v>
      </c>
      <c r="BO10" s="42" t="s">
        <v>75</v>
      </c>
      <c r="BP10" s="36" t="s">
        <v>34</v>
      </c>
      <c r="BQ10" s="42" t="s">
        <v>66</v>
      </c>
      <c r="BR10" s="36" t="s">
        <v>34</v>
      </c>
      <c r="BS10" s="37" t="s">
        <v>59</v>
      </c>
      <c r="BT10" s="34" t="s">
        <v>64</v>
      </c>
      <c r="BU10" s="34" t="s">
        <v>99</v>
      </c>
      <c r="BV10" s="34" t="s">
        <v>100</v>
      </c>
      <c r="BW10" s="190" t="s">
        <v>136</v>
      </c>
      <c r="BX10" s="43" t="s">
        <v>77</v>
      </c>
      <c r="BY10" s="37" t="s">
        <v>59</v>
      </c>
      <c r="BZ10" s="34" t="s">
        <v>64</v>
      </c>
      <c r="CA10" s="34" t="s">
        <v>99</v>
      </c>
      <c r="CB10" s="34" t="s">
        <v>100</v>
      </c>
      <c r="CC10" s="101" t="s">
        <v>66</v>
      </c>
      <c r="CD10" s="36" t="s">
        <v>34</v>
      </c>
      <c r="CE10" s="101" t="s">
        <v>66</v>
      </c>
      <c r="CF10" s="36" t="s">
        <v>34</v>
      </c>
      <c r="CG10" s="37" t="s">
        <v>59</v>
      </c>
      <c r="CH10" s="34" t="s">
        <v>64</v>
      </c>
      <c r="CI10" s="101" t="s">
        <v>66</v>
      </c>
      <c r="CJ10" s="36" t="s">
        <v>34</v>
      </c>
      <c r="CK10" s="101" t="s">
        <v>66</v>
      </c>
      <c r="CL10" s="36" t="s">
        <v>34</v>
      </c>
      <c r="CM10" s="37" t="s">
        <v>59</v>
      </c>
      <c r="CN10" s="34" t="s">
        <v>64</v>
      </c>
    </row>
    <row r="11" spans="1:92" s="14" customFormat="1" ht="13.8" x14ac:dyDescent="0.3">
      <c r="A11" s="175" t="s">
        <v>69</v>
      </c>
      <c r="B11" s="175"/>
      <c r="C11" s="175"/>
      <c r="D11" s="175"/>
      <c r="E11" s="175"/>
      <c r="F11" s="147">
        <v>1959</v>
      </c>
      <c r="I11" s="234"/>
      <c r="J11" s="234"/>
      <c r="K11" s="234"/>
      <c r="L11" s="234"/>
      <c r="M11" s="234"/>
      <c r="N11" s="258"/>
      <c r="O11" s="258"/>
      <c r="P11" s="258"/>
      <c r="Q11" s="258"/>
      <c r="R11" s="258"/>
      <c r="S11" s="258"/>
      <c r="T11" s="258"/>
      <c r="U11" s="258"/>
      <c r="V11" s="258"/>
      <c r="W11" s="20"/>
      <c r="X11" s="20"/>
      <c r="Y11" s="67"/>
      <c r="Z11" s="67"/>
      <c r="AA11" s="67"/>
      <c r="AB11" s="67"/>
      <c r="AC11" s="21"/>
      <c r="AD11" s="21"/>
      <c r="AE11" s="67"/>
      <c r="AF11" s="67"/>
      <c r="AG11" s="67"/>
      <c r="AH11" s="67"/>
      <c r="AI11" s="116"/>
      <c r="AJ11" s="68"/>
      <c r="AK11" s="21"/>
      <c r="AL11" s="68"/>
      <c r="AM11" s="67"/>
      <c r="AN11" s="21"/>
      <c r="AO11" s="21"/>
      <c r="AP11" s="68"/>
      <c r="AQ11" s="67"/>
      <c r="AR11" s="67"/>
      <c r="AS11" s="67"/>
      <c r="AT11" s="67"/>
      <c r="AU11" s="67"/>
      <c r="AV11" s="116"/>
      <c r="AW11" s="70"/>
      <c r="AX11" s="24"/>
      <c r="AY11" s="22"/>
      <c r="AZ11" s="69"/>
      <c r="BA11" s="224"/>
      <c r="BB11" s="21"/>
      <c r="BC11" s="224"/>
      <c r="BD11" s="21"/>
      <c r="BE11" s="68"/>
      <c r="BF11" s="67"/>
      <c r="BG11" s="67"/>
      <c r="BH11" s="67"/>
      <c r="BI11" s="120"/>
      <c r="BJ11" s="21"/>
      <c r="BK11" s="68"/>
      <c r="BL11" s="67"/>
      <c r="BM11" s="67"/>
      <c r="BN11" s="67"/>
      <c r="BO11" s="224"/>
      <c r="BP11" s="21"/>
      <c r="BQ11" s="224"/>
      <c r="BR11" s="21"/>
      <c r="BS11" s="68"/>
      <c r="BT11" s="67"/>
      <c r="BU11" s="67"/>
      <c r="BV11" s="67"/>
      <c r="BW11" s="278"/>
      <c r="BX11" s="120"/>
      <c r="BY11" s="68"/>
      <c r="BZ11" s="67"/>
      <c r="CA11" s="67"/>
      <c r="CB11" s="67"/>
      <c r="CC11" s="215"/>
      <c r="CD11" s="21"/>
      <c r="CE11" s="215"/>
      <c r="CF11" s="21"/>
      <c r="CG11" s="68"/>
      <c r="CH11" s="67"/>
      <c r="CI11" s="215"/>
      <c r="CJ11" s="21"/>
      <c r="CK11" s="215"/>
      <c r="CL11" s="21"/>
      <c r="CM11" s="68"/>
      <c r="CN11" s="67"/>
    </row>
    <row r="12" spans="1:92" s="14" customFormat="1" ht="13.8" x14ac:dyDescent="0.3">
      <c r="A12" s="175" t="s">
        <v>69</v>
      </c>
      <c r="B12" s="175"/>
      <c r="C12" s="175"/>
      <c r="D12" s="175"/>
      <c r="E12" s="175"/>
      <c r="F12" s="147">
        <v>1960</v>
      </c>
      <c r="I12" s="234"/>
      <c r="J12" s="234"/>
      <c r="K12" s="234"/>
      <c r="L12" s="234"/>
      <c r="M12" s="234"/>
      <c r="N12" s="258"/>
      <c r="O12" s="258"/>
      <c r="P12" s="258"/>
      <c r="Q12" s="258"/>
      <c r="R12" s="258"/>
      <c r="S12" s="258"/>
      <c r="T12" s="258"/>
      <c r="U12" s="258"/>
      <c r="V12" s="258"/>
      <c r="W12" s="20"/>
      <c r="X12" s="20"/>
      <c r="Y12" s="67"/>
      <c r="Z12" s="67"/>
      <c r="AA12" s="67"/>
      <c r="AB12" s="67"/>
      <c r="AC12" s="21"/>
      <c r="AD12" s="21"/>
      <c r="AE12" s="67"/>
      <c r="AF12" s="67"/>
      <c r="AG12" s="67"/>
      <c r="AH12" s="67"/>
      <c r="AI12" s="116"/>
      <c r="AJ12" s="68"/>
      <c r="AK12" s="21"/>
      <c r="AL12" s="68"/>
      <c r="AM12" s="67"/>
      <c r="AN12" s="21"/>
      <c r="AO12" s="21"/>
      <c r="AP12" s="68"/>
      <c r="AQ12" s="67"/>
      <c r="AR12" s="67"/>
      <c r="AS12" s="67"/>
      <c r="AT12" s="67"/>
      <c r="AU12" s="67"/>
      <c r="AV12" s="116"/>
      <c r="AW12" s="70"/>
      <c r="AX12" s="24"/>
      <c r="AY12" s="22"/>
      <c r="AZ12" s="69"/>
      <c r="BA12" s="224"/>
      <c r="BB12" s="21"/>
      <c r="BC12" s="224"/>
      <c r="BD12" s="21"/>
      <c r="BE12" s="68"/>
      <c r="BF12" s="67"/>
      <c r="BG12" s="67"/>
      <c r="BH12" s="67"/>
      <c r="BI12" s="120"/>
      <c r="BJ12" s="21"/>
      <c r="BK12" s="68"/>
      <c r="BL12" s="67"/>
      <c r="BM12" s="67"/>
      <c r="BN12" s="67"/>
      <c r="BO12" s="224"/>
      <c r="BP12" s="21"/>
      <c r="BQ12" s="224"/>
      <c r="BR12" s="21"/>
      <c r="BS12" s="68"/>
      <c r="BT12" s="67"/>
      <c r="BU12" s="67"/>
      <c r="BV12" s="67"/>
      <c r="BW12" s="278"/>
      <c r="BX12" s="120"/>
      <c r="BY12" s="68"/>
      <c r="BZ12" s="67"/>
      <c r="CA12" s="67"/>
      <c r="CB12" s="67"/>
      <c r="CC12" s="215"/>
      <c r="CD12" s="21"/>
      <c r="CE12" s="215"/>
      <c r="CF12" s="21"/>
      <c r="CG12" s="68"/>
      <c r="CH12" s="67"/>
      <c r="CI12" s="215"/>
      <c r="CJ12" s="21"/>
      <c r="CK12" s="215"/>
      <c r="CL12" s="21"/>
      <c r="CM12" s="68"/>
      <c r="CN12" s="67"/>
    </row>
    <row r="13" spans="1:92" s="14" customFormat="1" ht="13.8" x14ac:dyDescent="0.3">
      <c r="A13" s="175" t="s">
        <v>69</v>
      </c>
      <c r="B13" s="175"/>
      <c r="C13" s="175"/>
      <c r="D13" s="175"/>
      <c r="E13" s="175"/>
      <c r="F13" s="147">
        <v>1961</v>
      </c>
      <c r="I13" s="234"/>
      <c r="J13" s="234"/>
      <c r="K13" s="234"/>
      <c r="L13" s="234"/>
      <c r="M13" s="234"/>
      <c r="N13" s="258"/>
      <c r="O13" s="258"/>
      <c r="P13" s="258"/>
      <c r="Q13" s="258"/>
      <c r="R13" s="258"/>
      <c r="S13" s="258"/>
      <c r="T13" s="258"/>
      <c r="U13" s="258"/>
      <c r="V13" s="258"/>
      <c r="W13" s="20"/>
      <c r="X13" s="20"/>
      <c r="Y13" s="67"/>
      <c r="Z13" s="67"/>
      <c r="AA13" s="67"/>
      <c r="AB13" s="67"/>
      <c r="AC13" s="21"/>
      <c r="AD13" s="21"/>
      <c r="AE13" s="67"/>
      <c r="AF13" s="67"/>
      <c r="AG13" s="67"/>
      <c r="AH13" s="67"/>
      <c r="AI13" s="116"/>
      <c r="AJ13" s="68"/>
      <c r="AK13" s="21"/>
      <c r="AL13" s="68"/>
      <c r="AM13" s="67"/>
      <c r="AN13" s="21"/>
      <c r="AO13" s="21"/>
      <c r="AP13" s="68"/>
      <c r="AQ13" s="67"/>
      <c r="AR13" s="67"/>
      <c r="AS13" s="67"/>
      <c r="AT13" s="67"/>
      <c r="AU13" s="67"/>
      <c r="AV13" s="116"/>
      <c r="AW13" s="70"/>
      <c r="AX13" s="24"/>
      <c r="AY13" s="22"/>
      <c r="AZ13" s="69"/>
      <c r="BA13" s="224"/>
      <c r="BB13" s="21"/>
      <c r="BC13" s="224"/>
      <c r="BD13" s="21"/>
      <c r="BE13" s="68"/>
      <c r="BF13" s="67"/>
      <c r="BG13" s="67"/>
      <c r="BH13" s="67"/>
      <c r="BI13" s="120"/>
      <c r="BJ13" s="21"/>
      <c r="BK13" s="68"/>
      <c r="BL13" s="67"/>
      <c r="BM13" s="67"/>
      <c r="BN13" s="67"/>
      <c r="BO13" s="224"/>
      <c r="BP13" s="21"/>
      <c r="BQ13" s="224"/>
      <c r="BR13" s="21"/>
      <c r="BS13" s="68"/>
      <c r="BT13" s="67"/>
      <c r="BU13" s="67"/>
      <c r="BV13" s="67"/>
      <c r="BW13" s="278"/>
      <c r="BX13" s="120"/>
      <c r="BY13" s="68"/>
      <c r="BZ13" s="67"/>
      <c r="CA13" s="67"/>
      <c r="CB13" s="67"/>
      <c r="CC13" s="215"/>
      <c r="CD13" s="21"/>
      <c r="CE13" s="215"/>
      <c r="CF13" s="21"/>
      <c r="CG13" s="68"/>
      <c r="CH13" s="67"/>
      <c r="CI13" s="215"/>
      <c r="CJ13" s="21"/>
      <c r="CK13" s="215"/>
      <c r="CL13" s="21"/>
      <c r="CM13" s="68"/>
      <c r="CN13" s="67"/>
    </row>
    <row r="14" spans="1:92" s="14" customFormat="1" ht="13.8" x14ac:dyDescent="0.3">
      <c r="A14" s="175" t="s">
        <v>69</v>
      </c>
      <c r="B14" s="175"/>
      <c r="C14" s="175"/>
      <c r="D14" s="175"/>
      <c r="E14" s="175"/>
      <c r="F14" s="147">
        <v>1962</v>
      </c>
      <c r="I14" s="234"/>
      <c r="J14" s="234"/>
      <c r="K14" s="234"/>
      <c r="L14" s="234"/>
      <c r="M14" s="234"/>
      <c r="N14" s="258"/>
      <c r="O14" s="258"/>
      <c r="P14" s="258"/>
      <c r="Q14" s="258"/>
      <c r="R14" s="258"/>
      <c r="S14" s="258"/>
      <c r="T14" s="258"/>
      <c r="U14" s="258"/>
      <c r="V14" s="258"/>
      <c r="W14" s="20"/>
      <c r="X14" s="20"/>
      <c r="Y14" s="67"/>
      <c r="Z14" s="67"/>
      <c r="AA14" s="67"/>
      <c r="AB14" s="67"/>
      <c r="AC14" s="21"/>
      <c r="AD14" s="21"/>
      <c r="AE14" s="67"/>
      <c r="AF14" s="67"/>
      <c r="AG14" s="67"/>
      <c r="AH14" s="67"/>
      <c r="AI14" s="116"/>
      <c r="AJ14" s="68"/>
      <c r="AK14" s="21"/>
      <c r="AL14" s="68"/>
      <c r="AM14" s="67"/>
      <c r="AN14" s="21"/>
      <c r="AO14" s="21"/>
      <c r="AP14" s="68"/>
      <c r="AQ14" s="67"/>
      <c r="AR14" s="67"/>
      <c r="AS14" s="67"/>
      <c r="AT14" s="67"/>
      <c r="AU14" s="67"/>
      <c r="AV14" s="116"/>
      <c r="AW14" s="70"/>
      <c r="AX14" s="24"/>
      <c r="AY14" s="22"/>
      <c r="AZ14" s="69"/>
      <c r="BA14" s="224"/>
      <c r="BB14" s="21"/>
      <c r="BC14" s="224"/>
      <c r="BD14" s="21"/>
      <c r="BE14" s="68"/>
      <c r="BF14" s="67"/>
      <c r="BG14" s="67"/>
      <c r="BH14" s="67"/>
      <c r="BI14" s="120"/>
      <c r="BJ14" s="21"/>
      <c r="BK14" s="68"/>
      <c r="BL14" s="67"/>
      <c r="BM14" s="67"/>
      <c r="BN14" s="67"/>
      <c r="BO14" s="224"/>
      <c r="BP14" s="21"/>
      <c r="BQ14" s="224"/>
      <c r="BR14" s="21"/>
      <c r="BS14" s="68"/>
      <c r="BT14" s="67"/>
      <c r="BU14" s="67"/>
      <c r="BV14" s="67"/>
      <c r="BW14" s="278"/>
      <c r="BX14" s="120"/>
      <c r="BY14" s="68"/>
      <c r="BZ14" s="67"/>
      <c r="CA14" s="67"/>
      <c r="CB14" s="67"/>
      <c r="CC14" s="215"/>
      <c r="CD14" s="21"/>
      <c r="CE14" s="215"/>
      <c r="CF14" s="21"/>
      <c r="CG14" s="68"/>
      <c r="CH14" s="67"/>
      <c r="CI14" s="215"/>
      <c r="CJ14" s="21"/>
      <c r="CK14" s="215"/>
      <c r="CL14" s="21"/>
      <c r="CM14" s="68"/>
      <c r="CN14" s="67"/>
    </row>
    <row r="15" spans="1:92" s="14" customFormat="1" ht="13.8" x14ac:dyDescent="0.3">
      <c r="A15" s="175" t="s">
        <v>69</v>
      </c>
      <c r="B15" s="175"/>
      <c r="C15" s="175"/>
      <c r="D15" s="175"/>
      <c r="E15" s="175"/>
      <c r="F15" s="147">
        <v>1963</v>
      </c>
      <c r="I15" s="234"/>
      <c r="J15" s="234"/>
      <c r="K15" s="234"/>
      <c r="L15" s="234"/>
      <c r="M15" s="234"/>
      <c r="N15" s="258"/>
      <c r="O15" s="258"/>
      <c r="P15" s="258"/>
      <c r="Q15" s="258"/>
      <c r="R15" s="258"/>
      <c r="S15" s="258"/>
      <c r="T15" s="258"/>
      <c r="U15" s="258"/>
      <c r="V15" s="258"/>
      <c r="W15" s="20"/>
      <c r="X15" s="20"/>
      <c r="Y15" s="67"/>
      <c r="Z15" s="67"/>
      <c r="AA15" s="67"/>
      <c r="AB15" s="67"/>
      <c r="AC15" s="21"/>
      <c r="AD15" s="21"/>
      <c r="AE15" s="67"/>
      <c r="AF15" s="67"/>
      <c r="AG15" s="67"/>
      <c r="AH15" s="67"/>
      <c r="AI15" s="116"/>
      <c r="AJ15" s="68"/>
      <c r="AK15" s="21"/>
      <c r="AL15" s="68"/>
      <c r="AM15" s="67"/>
      <c r="AN15" s="21"/>
      <c r="AO15" s="21"/>
      <c r="AP15" s="68"/>
      <c r="AQ15" s="67"/>
      <c r="AR15" s="67"/>
      <c r="AS15" s="67"/>
      <c r="AT15" s="67"/>
      <c r="AU15" s="67"/>
      <c r="AV15" s="116"/>
      <c r="AW15" s="70"/>
      <c r="AX15" s="24"/>
      <c r="AY15" s="22"/>
      <c r="AZ15" s="69"/>
      <c r="BA15" s="224"/>
      <c r="BB15" s="21"/>
      <c r="BC15" s="224"/>
      <c r="BD15" s="21"/>
      <c r="BE15" s="68"/>
      <c r="BF15" s="67"/>
      <c r="BG15" s="67"/>
      <c r="BH15" s="67"/>
      <c r="BI15" s="120"/>
      <c r="BJ15" s="21"/>
      <c r="BK15" s="68"/>
      <c r="BL15" s="67"/>
      <c r="BM15" s="67"/>
      <c r="BN15" s="67"/>
      <c r="BO15" s="224"/>
      <c r="BP15" s="21"/>
      <c r="BQ15" s="224"/>
      <c r="BR15" s="21"/>
      <c r="BS15" s="68"/>
      <c r="BT15" s="67"/>
      <c r="BU15" s="67"/>
      <c r="BV15" s="67"/>
      <c r="BW15" s="278"/>
      <c r="BX15" s="120"/>
      <c r="BY15" s="68"/>
      <c r="BZ15" s="67"/>
      <c r="CA15" s="67"/>
      <c r="CB15" s="67"/>
      <c r="CC15" s="215"/>
      <c r="CD15" s="21"/>
      <c r="CE15" s="215"/>
      <c r="CF15" s="21"/>
      <c r="CG15" s="68"/>
      <c r="CH15" s="67"/>
      <c r="CI15" s="215"/>
      <c r="CJ15" s="21"/>
      <c r="CK15" s="215"/>
      <c r="CL15" s="21"/>
      <c r="CM15" s="68"/>
      <c r="CN15" s="67"/>
    </row>
    <row r="16" spans="1:92" s="14" customFormat="1" ht="13.8" x14ac:dyDescent="0.3">
      <c r="A16" s="175" t="s">
        <v>69</v>
      </c>
      <c r="B16" s="175"/>
      <c r="C16" s="175"/>
      <c r="D16" s="175"/>
      <c r="E16" s="175"/>
      <c r="F16" s="147">
        <v>1964</v>
      </c>
      <c r="I16" s="234"/>
      <c r="J16" s="234"/>
      <c r="K16" s="234"/>
      <c r="L16" s="234"/>
      <c r="M16" s="234"/>
      <c r="N16" s="258"/>
      <c r="O16" s="258"/>
      <c r="P16" s="258"/>
      <c r="Q16" s="258"/>
      <c r="R16" s="258"/>
      <c r="S16" s="258"/>
      <c r="T16" s="258"/>
      <c r="U16" s="258"/>
      <c r="V16" s="258"/>
      <c r="W16" s="20"/>
      <c r="X16" s="20"/>
      <c r="Y16" s="67"/>
      <c r="Z16" s="67"/>
      <c r="AA16" s="67"/>
      <c r="AB16" s="67"/>
      <c r="AC16" s="21"/>
      <c r="AD16" s="21"/>
      <c r="AE16" s="67"/>
      <c r="AF16" s="67"/>
      <c r="AG16" s="67"/>
      <c r="AH16" s="67"/>
      <c r="AI16" s="116"/>
      <c r="AJ16" s="68"/>
      <c r="AK16" s="21"/>
      <c r="AL16" s="68"/>
      <c r="AM16" s="67"/>
      <c r="AN16" s="21"/>
      <c r="AO16" s="21"/>
      <c r="AP16" s="68"/>
      <c r="AQ16" s="67"/>
      <c r="AR16" s="67"/>
      <c r="AS16" s="67"/>
      <c r="AT16" s="67"/>
      <c r="AU16" s="67"/>
      <c r="AV16" s="116"/>
      <c r="AW16" s="70"/>
      <c r="AX16" s="24"/>
      <c r="AY16" s="22"/>
      <c r="AZ16" s="69"/>
      <c r="BA16" s="224"/>
      <c r="BB16" s="21"/>
      <c r="BC16" s="224"/>
      <c r="BD16" s="21"/>
      <c r="BE16" s="68"/>
      <c r="BF16" s="67"/>
      <c r="BG16" s="67"/>
      <c r="BH16" s="67"/>
      <c r="BI16" s="120"/>
      <c r="BJ16" s="21"/>
      <c r="BK16" s="68"/>
      <c r="BL16" s="67"/>
      <c r="BM16" s="67"/>
      <c r="BN16" s="67"/>
      <c r="BO16" s="224"/>
      <c r="BP16" s="21"/>
      <c r="BQ16" s="224"/>
      <c r="BR16" s="21"/>
      <c r="BS16" s="68"/>
      <c r="BT16" s="67"/>
      <c r="BU16" s="67"/>
      <c r="BV16" s="67"/>
      <c r="BW16" s="278"/>
      <c r="BX16" s="120"/>
      <c r="BY16" s="68"/>
      <c r="BZ16" s="67"/>
      <c r="CA16" s="67"/>
      <c r="CB16" s="67"/>
      <c r="CC16" s="215"/>
      <c r="CD16" s="21"/>
      <c r="CE16" s="215"/>
      <c r="CF16" s="21"/>
      <c r="CG16" s="68"/>
      <c r="CH16" s="67"/>
      <c r="CI16" s="215"/>
      <c r="CJ16" s="21"/>
      <c r="CK16" s="215"/>
      <c r="CL16" s="21"/>
      <c r="CM16" s="68"/>
      <c r="CN16" s="67"/>
    </row>
    <row r="17" spans="1:92" s="14" customFormat="1" ht="13.8" x14ac:dyDescent="0.3">
      <c r="A17" s="175" t="s">
        <v>69</v>
      </c>
      <c r="B17" s="175"/>
      <c r="C17" s="175"/>
      <c r="D17" s="175"/>
      <c r="E17" s="175"/>
      <c r="F17" s="147">
        <v>1965</v>
      </c>
      <c r="I17" s="234"/>
      <c r="J17" s="234"/>
      <c r="K17" s="234"/>
      <c r="L17" s="234"/>
      <c r="M17" s="234"/>
      <c r="N17" s="258"/>
      <c r="O17" s="258"/>
      <c r="P17" s="258"/>
      <c r="Q17" s="258"/>
      <c r="R17" s="258"/>
      <c r="S17" s="258"/>
      <c r="T17" s="258"/>
      <c r="U17" s="258"/>
      <c r="V17" s="258"/>
      <c r="W17" s="20"/>
      <c r="X17" s="20"/>
      <c r="Y17" s="67"/>
      <c r="Z17" s="67"/>
      <c r="AA17" s="67"/>
      <c r="AB17" s="67"/>
      <c r="AC17" s="21"/>
      <c r="AD17" s="21"/>
      <c r="AE17" s="67"/>
      <c r="AF17" s="67"/>
      <c r="AG17" s="67"/>
      <c r="AH17" s="67"/>
      <c r="AI17" s="116"/>
      <c r="AJ17" s="68"/>
      <c r="AK17" s="21"/>
      <c r="AL17" s="68"/>
      <c r="AM17" s="67"/>
      <c r="AN17" s="21"/>
      <c r="AO17" s="21"/>
      <c r="AP17" s="68"/>
      <c r="AQ17" s="67"/>
      <c r="AR17" s="67"/>
      <c r="AS17" s="67"/>
      <c r="AT17" s="67"/>
      <c r="AU17" s="67"/>
      <c r="AV17" s="116"/>
      <c r="AW17" s="70"/>
      <c r="AX17" s="24"/>
      <c r="AY17" s="22"/>
      <c r="AZ17" s="69"/>
      <c r="BA17" s="224"/>
      <c r="BB17" s="21"/>
      <c r="BC17" s="224"/>
      <c r="BD17" s="21"/>
      <c r="BE17" s="68"/>
      <c r="BF17" s="67"/>
      <c r="BG17" s="67"/>
      <c r="BH17" s="67"/>
      <c r="BI17" s="120"/>
      <c r="BJ17" s="21"/>
      <c r="BK17" s="68"/>
      <c r="BL17" s="67"/>
      <c r="BM17" s="67"/>
      <c r="BN17" s="67"/>
      <c r="BO17" s="224"/>
      <c r="BP17" s="21"/>
      <c r="BQ17" s="224"/>
      <c r="BR17" s="21"/>
      <c r="BS17" s="68"/>
      <c r="BT17" s="67"/>
      <c r="BU17" s="67"/>
      <c r="BV17" s="67"/>
      <c r="BW17" s="278"/>
      <c r="BX17" s="120"/>
      <c r="BY17" s="68"/>
      <c r="BZ17" s="67"/>
      <c r="CA17" s="67"/>
      <c r="CB17" s="67"/>
      <c r="CC17" s="215"/>
      <c r="CD17" s="21"/>
      <c r="CE17" s="215"/>
      <c r="CF17" s="21"/>
      <c r="CG17" s="68"/>
      <c r="CH17" s="67"/>
      <c r="CI17" s="215"/>
      <c r="CJ17" s="21"/>
      <c r="CK17" s="215"/>
      <c r="CL17" s="21"/>
      <c r="CM17" s="68"/>
      <c r="CN17" s="67"/>
    </row>
    <row r="18" spans="1:92" s="14" customFormat="1" ht="13.8" x14ac:dyDescent="0.3">
      <c r="A18" s="175" t="s">
        <v>69</v>
      </c>
      <c r="B18" s="175"/>
      <c r="C18" s="175"/>
      <c r="D18" s="175"/>
      <c r="E18" s="175"/>
      <c r="F18" s="147">
        <v>1966</v>
      </c>
      <c r="I18" s="234"/>
      <c r="J18" s="234"/>
      <c r="K18" s="234"/>
      <c r="L18" s="234"/>
      <c r="M18" s="234"/>
      <c r="N18" s="258"/>
      <c r="O18" s="258"/>
      <c r="P18" s="258"/>
      <c r="Q18" s="258"/>
      <c r="R18" s="258"/>
      <c r="S18" s="258"/>
      <c r="T18" s="258"/>
      <c r="U18" s="258"/>
      <c r="V18" s="258"/>
      <c r="W18" s="20"/>
      <c r="X18" s="20"/>
      <c r="Y18" s="67"/>
      <c r="Z18" s="67"/>
      <c r="AA18" s="67"/>
      <c r="AB18" s="67"/>
      <c r="AC18" s="21"/>
      <c r="AD18" s="21"/>
      <c r="AE18" s="67"/>
      <c r="AF18" s="67"/>
      <c r="AG18" s="67"/>
      <c r="AH18" s="67"/>
      <c r="AI18" s="116"/>
      <c r="AJ18" s="68"/>
      <c r="AK18" s="21"/>
      <c r="AL18" s="68"/>
      <c r="AM18" s="67"/>
      <c r="AN18" s="21"/>
      <c r="AO18" s="21"/>
      <c r="AP18" s="68"/>
      <c r="AQ18" s="67"/>
      <c r="AR18" s="67"/>
      <c r="AS18" s="67"/>
      <c r="AT18" s="67"/>
      <c r="AU18" s="67"/>
      <c r="AV18" s="116"/>
      <c r="AW18" s="70"/>
      <c r="AX18" s="24"/>
      <c r="AY18" s="22"/>
      <c r="AZ18" s="69"/>
      <c r="BA18" s="224"/>
      <c r="BB18" s="21"/>
      <c r="BC18" s="224"/>
      <c r="BD18" s="21"/>
      <c r="BE18" s="68"/>
      <c r="BF18" s="67"/>
      <c r="BG18" s="67"/>
      <c r="BH18" s="67"/>
      <c r="BI18" s="120"/>
      <c r="BJ18" s="21"/>
      <c r="BK18" s="68"/>
      <c r="BL18" s="67"/>
      <c r="BM18" s="67"/>
      <c r="BN18" s="67"/>
      <c r="BO18" s="224"/>
      <c r="BP18" s="21"/>
      <c r="BQ18" s="224"/>
      <c r="BR18" s="21"/>
      <c r="BS18" s="68"/>
      <c r="BT18" s="67"/>
      <c r="BU18" s="67"/>
      <c r="BV18" s="67"/>
      <c r="BW18" s="278"/>
      <c r="BX18" s="120"/>
      <c r="BY18" s="68"/>
      <c r="BZ18" s="67"/>
      <c r="CA18" s="67"/>
      <c r="CB18" s="67"/>
      <c r="CC18" s="215"/>
      <c r="CD18" s="21"/>
      <c r="CE18" s="215"/>
      <c r="CF18" s="21"/>
      <c r="CG18" s="68"/>
      <c r="CH18" s="67"/>
      <c r="CI18" s="215"/>
      <c r="CJ18" s="21"/>
      <c r="CK18" s="215"/>
      <c r="CL18" s="21"/>
      <c r="CM18" s="68"/>
      <c r="CN18" s="67"/>
    </row>
    <row r="19" spans="1:92" s="14" customFormat="1" ht="13.8" x14ac:dyDescent="0.3">
      <c r="A19" s="175" t="s">
        <v>69</v>
      </c>
      <c r="B19" s="175"/>
      <c r="C19" s="175"/>
      <c r="D19" s="175"/>
      <c r="E19" s="175"/>
      <c r="F19" s="147">
        <v>1967</v>
      </c>
      <c r="I19" s="234"/>
      <c r="J19" s="234"/>
      <c r="K19" s="234"/>
      <c r="L19" s="234"/>
      <c r="M19" s="234"/>
      <c r="N19" s="258"/>
      <c r="O19" s="258"/>
      <c r="P19" s="258"/>
      <c r="Q19" s="258"/>
      <c r="R19" s="258"/>
      <c r="S19" s="258"/>
      <c r="T19" s="258"/>
      <c r="U19" s="258"/>
      <c r="V19" s="258"/>
      <c r="W19" s="20"/>
      <c r="X19" s="20"/>
      <c r="Y19" s="67"/>
      <c r="Z19" s="67"/>
      <c r="AA19" s="67"/>
      <c r="AB19" s="67"/>
      <c r="AC19" s="21"/>
      <c r="AD19" s="21"/>
      <c r="AE19" s="67"/>
      <c r="AF19" s="67"/>
      <c r="AG19" s="67"/>
      <c r="AH19" s="67"/>
      <c r="AI19" s="116"/>
      <c r="AJ19" s="68"/>
      <c r="AK19" s="21"/>
      <c r="AL19" s="68"/>
      <c r="AM19" s="67"/>
      <c r="AN19" s="21"/>
      <c r="AO19" s="21"/>
      <c r="AP19" s="68"/>
      <c r="AQ19" s="67"/>
      <c r="AR19" s="67"/>
      <c r="AS19" s="67"/>
      <c r="AT19" s="67"/>
      <c r="AU19" s="67"/>
      <c r="AV19" s="116"/>
      <c r="AW19" s="70"/>
      <c r="AX19" s="24"/>
      <c r="AY19" s="22"/>
      <c r="AZ19" s="69"/>
      <c r="BA19" s="224"/>
      <c r="BB19" s="21"/>
      <c r="BC19" s="224"/>
      <c r="BD19" s="21"/>
      <c r="BE19" s="68"/>
      <c r="BF19" s="67"/>
      <c r="BG19" s="67"/>
      <c r="BH19" s="67"/>
      <c r="BI19" s="120"/>
      <c r="BJ19" s="21"/>
      <c r="BK19" s="68"/>
      <c r="BL19" s="67"/>
      <c r="BM19" s="67"/>
      <c r="BN19" s="67"/>
      <c r="BO19" s="224"/>
      <c r="BP19" s="21"/>
      <c r="BQ19" s="224"/>
      <c r="BR19" s="21"/>
      <c r="BS19" s="68"/>
      <c r="BT19" s="67"/>
      <c r="BU19" s="67"/>
      <c r="BV19" s="67"/>
      <c r="BW19" s="278"/>
      <c r="BX19" s="120"/>
      <c r="BY19" s="68"/>
      <c r="BZ19" s="67"/>
      <c r="CA19" s="67"/>
      <c r="CB19" s="67"/>
      <c r="CC19" s="215"/>
      <c r="CD19" s="21"/>
      <c r="CE19" s="215"/>
      <c r="CF19" s="21"/>
      <c r="CG19" s="68"/>
      <c r="CH19" s="67"/>
      <c r="CI19" s="215"/>
      <c r="CJ19" s="21"/>
      <c r="CK19" s="215"/>
      <c r="CL19" s="21"/>
      <c r="CM19" s="68"/>
      <c r="CN19" s="67"/>
    </row>
    <row r="20" spans="1:92" s="14" customFormat="1" ht="13.8" x14ac:dyDescent="0.3">
      <c r="A20" s="175" t="s">
        <v>69</v>
      </c>
      <c r="B20" s="175"/>
      <c r="C20" s="175"/>
      <c r="D20" s="175"/>
      <c r="E20" s="175"/>
      <c r="F20" s="147">
        <v>1968</v>
      </c>
      <c r="I20" s="234"/>
      <c r="J20" s="234"/>
      <c r="K20" s="234"/>
      <c r="L20" s="234"/>
      <c r="M20" s="234"/>
      <c r="N20" s="258"/>
      <c r="O20" s="258"/>
      <c r="P20" s="258"/>
      <c r="Q20" s="258"/>
      <c r="R20" s="258"/>
      <c r="S20" s="258"/>
      <c r="T20" s="258"/>
      <c r="U20" s="258"/>
      <c r="V20" s="258"/>
      <c r="W20" s="20"/>
      <c r="X20" s="20"/>
      <c r="Y20" s="67"/>
      <c r="Z20" s="67"/>
      <c r="AA20" s="67"/>
      <c r="AB20" s="67"/>
      <c r="AC20" s="21"/>
      <c r="AD20" s="21"/>
      <c r="AE20" s="67"/>
      <c r="AF20" s="67"/>
      <c r="AG20" s="67"/>
      <c r="AH20" s="67"/>
      <c r="AI20" s="116"/>
      <c r="AJ20" s="68"/>
      <c r="AK20" s="21"/>
      <c r="AL20" s="68"/>
      <c r="AM20" s="67"/>
      <c r="AN20" s="21"/>
      <c r="AO20" s="21"/>
      <c r="AP20" s="68"/>
      <c r="AQ20" s="67"/>
      <c r="AR20" s="67"/>
      <c r="AS20" s="67"/>
      <c r="AT20" s="67"/>
      <c r="AU20" s="67"/>
      <c r="AV20" s="116"/>
      <c r="AW20" s="70"/>
      <c r="AX20" s="24"/>
      <c r="AY20" s="22"/>
      <c r="AZ20" s="69"/>
      <c r="BA20" s="224"/>
      <c r="BB20" s="21"/>
      <c r="BC20" s="224"/>
      <c r="BD20" s="21"/>
      <c r="BE20" s="68"/>
      <c r="BF20" s="67"/>
      <c r="BG20" s="67"/>
      <c r="BH20" s="67"/>
      <c r="BI20" s="120"/>
      <c r="BJ20" s="21"/>
      <c r="BK20" s="68"/>
      <c r="BL20" s="67"/>
      <c r="BM20" s="67"/>
      <c r="BN20" s="67"/>
      <c r="BO20" s="224"/>
      <c r="BP20" s="21"/>
      <c r="BQ20" s="224"/>
      <c r="BR20" s="21"/>
      <c r="BS20" s="68"/>
      <c r="BT20" s="67"/>
      <c r="BU20" s="67"/>
      <c r="BV20" s="67"/>
      <c r="BW20" s="278"/>
      <c r="BX20" s="120"/>
      <c r="BY20" s="68"/>
      <c r="BZ20" s="67"/>
      <c r="CA20" s="67"/>
      <c r="CB20" s="67"/>
      <c r="CC20" s="215"/>
      <c r="CD20" s="21"/>
      <c r="CE20" s="215"/>
      <c r="CF20" s="21"/>
      <c r="CG20" s="68"/>
      <c r="CH20" s="67"/>
      <c r="CI20" s="215"/>
      <c r="CJ20" s="21"/>
      <c r="CK20" s="215"/>
      <c r="CL20" s="21"/>
      <c r="CM20" s="68"/>
      <c r="CN20" s="67"/>
    </row>
    <row r="21" spans="1:92" s="164" customFormat="1" ht="13.8" x14ac:dyDescent="0.3">
      <c r="A21" s="163" t="s">
        <v>461</v>
      </c>
      <c r="D21" s="165"/>
      <c r="E21" s="166"/>
      <c r="F21" s="205"/>
      <c r="H21" s="167"/>
      <c r="I21" s="168"/>
      <c r="J21" s="168"/>
      <c r="K21" s="168"/>
      <c r="L21" s="168"/>
      <c r="M21" s="168"/>
      <c r="N21" s="168"/>
      <c r="O21" s="168"/>
      <c r="P21" s="168"/>
      <c r="Q21" s="168"/>
      <c r="R21" s="168"/>
      <c r="S21" s="168"/>
      <c r="T21" s="168"/>
      <c r="U21" s="168"/>
      <c r="V21" s="168"/>
      <c r="W21" s="168"/>
      <c r="X21" s="168"/>
      <c r="Y21" s="169"/>
      <c r="Z21" s="169"/>
      <c r="AA21" s="169"/>
      <c r="AB21" s="169"/>
      <c r="AC21" s="169"/>
      <c r="AD21" s="169"/>
      <c r="AE21" s="169"/>
      <c r="AF21" s="169"/>
      <c r="AG21" s="169"/>
      <c r="AH21" s="169"/>
      <c r="AI21" s="169"/>
      <c r="AJ21" s="169"/>
      <c r="AK21" s="169"/>
      <c r="AL21" s="169"/>
      <c r="AM21" s="169"/>
      <c r="AN21" s="169"/>
      <c r="AO21" s="169"/>
      <c r="AP21" s="169"/>
      <c r="AV21" s="170"/>
      <c r="AW21" s="171"/>
      <c r="AY21" s="169"/>
      <c r="AZ21" s="169"/>
      <c r="BA21" s="169"/>
      <c r="BB21" s="172"/>
      <c r="BC21" s="172"/>
      <c r="BD21" s="172"/>
      <c r="BE21" s="171"/>
      <c r="BF21" s="171"/>
      <c r="BG21" s="171"/>
      <c r="BH21" s="171"/>
      <c r="BI21" s="172"/>
      <c r="BJ21" s="172"/>
      <c r="BK21" s="172"/>
      <c r="BL21" s="169"/>
      <c r="BM21" s="169"/>
      <c r="BN21" s="169"/>
      <c r="BO21" s="169"/>
      <c r="BP21" s="172"/>
      <c r="BQ21" s="172"/>
      <c r="BR21" s="171"/>
      <c r="BW21" s="172"/>
    </row>
    <row r="22" spans="1:92" s="139" customFormat="1" x14ac:dyDescent="0.3">
      <c r="A22" s="175" t="s">
        <v>69</v>
      </c>
      <c r="D22"/>
      <c r="E22" s="182"/>
      <c r="F22" s="147">
        <v>1969</v>
      </c>
      <c r="H22" s="149"/>
      <c r="I22" s="140"/>
      <c r="J22" s="140"/>
      <c r="K22" s="140"/>
      <c r="L22" s="140"/>
      <c r="M22" s="140"/>
      <c r="N22" s="265"/>
      <c r="O22" s="265"/>
      <c r="P22" s="265"/>
      <c r="Q22" s="265"/>
      <c r="R22" s="265"/>
      <c r="S22" s="265"/>
      <c r="T22" s="265"/>
      <c r="U22" s="265"/>
      <c r="V22" s="265"/>
      <c r="W22" s="140"/>
      <c r="X22" s="140"/>
      <c r="Y22" s="142"/>
      <c r="Z22" s="142"/>
      <c r="AA22" s="142"/>
      <c r="AB22" s="142"/>
      <c r="AC22" s="142"/>
      <c r="AD22" s="142"/>
      <c r="AE22" s="142"/>
      <c r="AF22" s="142"/>
      <c r="AG22" s="142"/>
      <c r="AH22" s="142"/>
      <c r="AI22" s="142"/>
      <c r="AJ22" s="142"/>
      <c r="AK22" s="142"/>
      <c r="AL22" s="142"/>
      <c r="AM22" s="142"/>
      <c r="AN22" s="142"/>
      <c r="AO22" s="142"/>
      <c r="AP22" s="142"/>
      <c r="AV22" s="144"/>
      <c r="AW22" s="118"/>
      <c r="AY22" s="142"/>
      <c r="AZ22" s="142"/>
      <c r="BA22" s="142"/>
      <c r="BB22" s="153"/>
      <c r="BC22" s="153"/>
      <c r="BD22" s="153"/>
      <c r="BE22" s="118"/>
      <c r="BF22" s="118"/>
      <c r="BG22" s="118"/>
      <c r="BH22" s="118"/>
      <c r="BI22" s="153"/>
      <c r="BJ22" s="153"/>
      <c r="BK22" s="153"/>
      <c r="BL22" s="142"/>
      <c r="BM22" s="142"/>
      <c r="BN22" s="142"/>
      <c r="BO22" s="142"/>
      <c r="BP22" s="153"/>
      <c r="BQ22" s="153"/>
      <c r="BR22" s="118"/>
      <c r="BW22" s="153"/>
    </row>
    <row r="23" spans="1:92" s="139" customFormat="1" x14ac:dyDescent="0.3">
      <c r="A23" s="175" t="s">
        <v>69</v>
      </c>
      <c r="D23"/>
      <c r="E23" s="182"/>
      <c r="F23" s="147">
        <v>1970</v>
      </c>
      <c r="H23" s="149"/>
      <c r="I23" s="140"/>
      <c r="J23" s="140"/>
      <c r="K23" s="140"/>
      <c r="L23" s="140"/>
      <c r="M23" s="140"/>
      <c r="N23" s="265"/>
      <c r="O23" s="265"/>
      <c r="P23" s="265"/>
      <c r="Q23" s="265"/>
      <c r="R23" s="265"/>
      <c r="S23" s="265"/>
      <c r="T23" s="265"/>
      <c r="U23" s="265"/>
      <c r="V23" s="265"/>
      <c r="W23" s="140"/>
      <c r="X23" s="140"/>
      <c r="Y23" s="142"/>
      <c r="Z23" s="142"/>
      <c r="AA23" s="142"/>
      <c r="AB23" s="142"/>
      <c r="AC23" s="142"/>
      <c r="AD23" s="142"/>
      <c r="AE23" s="142"/>
      <c r="AF23" s="142"/>
      <c r="AG23" s="142"/>
      <c r="AH23" s="142"/>
      <c r="AI23" s="142"/>
      <c r="AJ23" s="142"/>
      <c r="AK23" s="142"/>
      <c r="AL23" s="142"/>
      <c r="AM23" s="142"/>
      <c r="AN23" s="142"/>
      <c r="AO23" s="142"/>
      <c r="AP23" s="142"/>
      <c r="AV23" s="144"/>
      <c r="AW23" s="118"/>
      <c r="AY23" s="142"/>
      <c r="AZ23" s="142"/>
      <c r="BA23" s="142"/>
      <c r="BB23" s="153"/>
      <c r="BC23" s="153"/>
      <c r="BD23" s="153"/>
      <c r="BE23" s="118"/>
      <c r="BF23" s="118"/>
      <c r="BG23" s="118"/>
      <c r="BH23" s="118"/>
      <c r="BI23" s="153"/>
      <c r="BJ23" s="153"/>
      <c r="BK23" s="153"/>
      <c r="BL23" s="142"/>
      <c r="BM23" s="142"/>
      <c r="BN23" s="142"/>
      <c r="BO23" s="142"/>
      <c r="BP23" s="153"/>
      <c r="BQ23" s="153"/>
      <c r="BR23" s="118"/>
      <c r="BW23" s="153"/>
    </row>
    <row r="24" spans="1:92" s="164" customFormat="1" ht="13.8" x14ac:dyDescent="0.3">
      <c r="A24" s="163" t="s">
        <v>710</v>
      </c>
      <c r="D24" s="165"/>
      <c r="E24" s="166"/>
      <c r="F24" s="205"/>
      <c r="H24" s="167"/>
      <c r="I24" s="168"/>
      <c r="J24" s="168"/>
      <c r="K24" s="168"/>
      <c r="L24" s="168"/>
      <c r="M24" s="168"/>
      <c r="N24" s="168"/>
      <c r="O24" s="168"/>
      <c r="P24" s="168"/>
      <c r="Q24" s="168"/>
      <c r="R24" s="168"/>
      <c r="S24" s="168"/>
      <c r="T24" s="168"/>
      <c r="U24" s="168"/>
      <c r="V24" s="168"/>
      <c r="W24" s="168"/>
      <c r="X24" s="168"/>
      <c r="Y24" s="169"/>
      <c r="Z24" s="169"/>
      <c r="AA24" s="169"/>
      <c r="AB24" s="169"/>
      <c r="AC24" s="169"/>
      <c r="AD24" s="169"/>
      <c r="AE24" s="169"/>
      <c r="AF24" s="169"/>
      <c r="AG24" s="169"/>
      <c r="AH24" s="169"/>
      <c r="AI24" s="169"/>
      <c r="AJ24" s="169"/>
      <c r="AK24" s="169"/>
      <c r="AL24" s="169"/>
      <c r="AM24" s="169"/>
      <c r="AN24" s="169"/>
      <c r="AO24" s="169"/>
      <c r="AP24" s="169"/>
      <c r="AV24" s="170"/>
      <c r="AW24" s="171"/>
      <c r="AY24" s="169"/>
      <c r="AZ24" s="169"/>
      <c r="BA24" s="169"/>
      <c r="BB24" s="172"/>
      <c r="BC24" s="172"/>
      <c r="BD24" s="172"/>
      <c r="BE24" s="171"/>
      <c r="BF24" s="171"/>
      <c r="BG24" s="171"/>
      <c r="BH24" s="171"/>
      <c r="BI24" s="172"/>
      <c r="BJ24" s="172"/>
      <c r="BK24" s="172"/>
      <c r="BL24" s="169"/>
      <c r="BM24" s="169"/>
      <c r="BN24" s="169"/>
      <c r="BO24" s="169"/>
      <c r="BP24" s="172"/>
      <c r="BQ24" s="172"/>
      <c r="BR24" s="171"/>
      <c r="BW24" s="172"/>
    </row>
    <row r="25" spans="1:92" s="139" customFormat="1" x14ac:dyDescent="0.3">
      <c r="A25" s="44" t="s">
        <v>69</v>
      </c>
      <c r="D25"/>
      <c r="E25" s="182"/>
      <c r="F25" s="16">
        <v>1971</v>
      </c>
      <c r="H25" s="149"/>
      <c r="I25" s="140"/>
      <c r="J25" s="140"/>
      <c r="K25" s="140"/>
      <c r="L25" s="140"/>
      <c r="M25" s="140"/>
      <c r="N25" s="265"/>
      <c r="O25" s="265"/>
      <c r="P25" s="265"/>
      <c r="Q25" s="265"/>
      <c r="R25" s="265"/>
      <c r="S25" s="265"/>
      <c r="T25" s="265"/>
      <c r="U25" s="265"/>
      <c r="V25" s="265"/>
      <c r="W25" s="140"/>
      <c r="X25" s="140"/>
      <c r="Y25" s="142"/>
      <c r="Z25" s="142"/>
      <c r="AA25" s="142"/>
      <c r="AB25" s="142"/>
      <c r="AC25" s="142"/>
      <c r="AD25" s="142"/>
      <c r="AE25" s="142"/>
      <c r="AF25" s="142"/>
      <c r="AG25" s="142"/>
      <c r="AH25" s="142"/>
      <c r="AI25" s="142"/>
      <c r="AJ25" s="142"/>
      <c r="AK25" s="142"/>
      <c r="AL25" s="142"/>
      <c r="AM25" s="142"/>
      <c r="AN25" s="142"/>
      <c r="AO25" s="142"/>
      <c r="AP25" s="142"/>
      <c r="AV25" s="144"/>
      <c r="AW25" s="118"/>
      <c r="AY25" s="142"/>
      <c r="AZ25" s="142"/>
      <c r="BA25" s="142"/>
      <c r="BB25" s="153"/>
      <c r="BC25" s="153"/>
      <c r="BD25" s="153"/>
      <c r="BE25" s="118"/>
      <c r="BF25" s="118"/>
      <c r="BG25" s="118"/>
      <c r="BH25" s="118"/>
      <c r="BI25" s="153"/>
      <c r="BJ25" s="153"/>
      <c r="BK25" s="153"/>
      <c r="BL25" s="142"/>
      <c r="BM25" s="142"/>
      <c r="BN25" s="142"/>
      <c r="BO25" s="142"/>
      <c r="BP25" s="153"/>
      <c r="BQ25" s="153"/>
      <c r="BR25" s="118"/>
      <c r="BW25" s="153"/>
    </row>
    <row r="26" spans="1:92" s="139" customFormat="1" x14ac:dyDescent="0.3">
      <c r="A26" s="44" t="s">
        <v>69</v>
      </c>
      <c r="D26"/>
      <c r="E26" s="182"/>
      <c r="F26" s="16">
        <v>1972</v>
      </c>
      <c r="H26" s="149"/>
      <c r="I26" s="140"/>
      <c r="J26" s="140"/>
      <c r="K26" s="140"/>
      <c r="L26" s="140"/>
      <c r="M26" s="140"/>
      <c r="N26" s="265"/>
      <c r="O26" s="265"/>
      <c r="P26" s="265"/>
      <c r="Q26" s="265"/>
      <c r="R26" s="265"/>
      <c r="S26" s="265"/>
      <c r="T26" s="265"/>
      <c r="U26" s="265"/>
      <c r="V26" s="265"/>
      <c r="W26" s="140"/>
      <c r="X26" s="140"/>
      <c r="Y26" s="142"/>
      <c r="Z26" s="142"/>
      <c r="AA26" s="142"/>
      <c r="AB26" s="142"/>
      <c r="AC26" s="142"/>
      <c r="AD26" s="142"/>
      <c r="AE26" s="142"/>
      <c r="AF26" s="142"/>
      <c r="AG26" s="142"/>
      <c r="AH26" s="142"/>
      <c r="AI26" s="142"/>
      <c r="AJ26" s="142"/>
      <c r="AK26" s="142"/>
      <c r="AL26" s="142"/>
      <c r="AM26" s="142"/>
      <c r="AN26" s="142"/>
      <c r="AO26" s="142"/>
      <c r="AP26" s="142"/>
      <c r="AV26" s="144"/>
      <c r="AW26" s="118"/>
      <c r="AY26" s="142"/>
      <c r="AZ26" s="142"/>
      <c r="BA26" s="142"/>
      <c r="BB26" s="153"/>
      <c r="BC26" s="153"/>
      <c r="BD26" s="153"/>
      <c r="BE26" s="118"/>
      <c r="BF26" s="118"/>
      <c r="BG26" s="118"/>
      <c r="BH26" s="118"/>
      <c r="BI26" s="153"/>
      <c r="BJ26" s="153"/>
      <c r="BK26" s="153"/>
      <c r="BL26" s="142"/>
      <c r="BM26" s="142"/>
      <c r="BN26" s="142"/>
      <c r="BO26" s="142"/>
      <c r="BP26" s="153"/>
      <c r="BQ26" s="153"/>
      <c r="BR26" s="118"/>
      <c r="BW26" s="153"/>
    </row>
    <row r="27" spans="1:92" s="139" customFormat="1" x14ac:dyDescent="0.3">
      <c r="A27" s="44" t="s">
        <v>69</v>
      </c>
      <c r="D27"/>
      <c r="E27" s="182"/>
      <c r="F27" s="16">
        <v>1973</v>
      </c>
      <c r="H27" s="149"/>
      <c r="I27" s="140"/>
      <c r="J27" s="140"/>
      <c r="K27" s="140"/>
      <c r="L27" s="140"/>
      <c r="M27" s="140"/>
      <c r="N27" s="265"/>
      <c r="O27" s="265"/>
      <c r="P27" s="265"/>
      <c r="Q27" s="265"/>
      <c r="R27" s="265"/>
      <c r="S27" s="265"/>
      <c r="T27" s="265"/>
      <c r="U27" s="265"/>
      <c r="V27" s="265"/>
      <c r="W27" s="140"/>
      <c r="X27" s="140"/>
      <c r="Y27" s="142"/>
      <c r="Z27" s="142"/>
      <c r="AA27" s="142"/>
      <c r="AB27" s="142"/>
      <c r="AC27" s="142"/>
      <c r="AD27" s="142"/>
      <c r="AE27" s="142"/>
      <c r="AF27" s="142"/>
      <c r="AG27" s="142"/>
      <c r="AH27" s="142"/>
      <c r="AI27" s="142"/>
      <c r="AJ27" s="142"/>
      <c r="AK27" s="142"/>
      <c r="AL27" s="142"/>
      <c r="AM27" s="142"/>
      <c r="AN27" s="142"/>
      <c r="AO27" s="142"/>
      <c r="AP27" s="142"/>
      <c r="AV27" s="144"/>
      <c r="AW27" s="118"/>
      <c r="AY27" s="142"/>
      <c r="AZ27" s="142"/>
      <c r="BA27" s="142"/>
      <c r="BB27" s="153"/>
      <c r="BC27" s="153"/>
      <c r="BD27" s="153"/>
      <c r="BE27" s="118"/>
      <c r="BF27" s="118"/>
      <c r="BG27" s="118"/>
      <c r="BH27" s="118"/>
      <c r="BI27" s="153"/>
      <c r="BJ27" s="153"/>
      <c r="BK27" s="153"/>
      <c r="BL27" s="142"/>
      <c r="BM27" s="142"/>
      <c r="BN27" s="142"/>
      <c r="BO27" s="142"/>
      <c r="BP27" s="153"/>
      <c r="BQ27" s="153"/>
      <c r="BR27" s="118"/>
      <c r="BW27" s="153"/>
    </row>
    <row r="28" spans="1:92" s="139" customFormat="1" x14ac:dyDescent="0.3">
      <c r="A28" s="44" t="s">
        <v>69</v>
      </c>
      <c r="D28"/>
      <c r="E28" s="182"/>
      <c r="F28" s="16">
        <v>1974</v>
      </c>
      <c r="H28" s="149"/>
      <c r="I28" s="140"/>
      <c r="J28" s="140"/>
      <c r="K28" s="140"/>
      <c r="L28" s="140"/>
      <c r="M28" s="140"/>
      <c r="N28" s="265"/>
      <c r="O28" s="265"/>
      <c r="P28" s="265"/>
      <c r="Q28" s="265"/>
      <c r="R28" s="265"/>
      <c r="S28" s="265"/>
      <c r="T28" s="265"/>
      <c r="U28" s="265"/>
      <c r="V28" s="265"/>
      <c r="W28" s="140"/>
      <c r="X28" s="140"/>
      <c r="Y28" s="142"/>
      <c r="Z28" s="142"/>
      <c r="AA28" s="142"/>
      <c r="AB28" s="142"/>
      <c r="AC28" s="142"/>
      <c r="AD28" s="142"/>
      <c r="AE28" s="142"/>
      <c r="AF28" s="142"/>
      <c r="AG28" s="142"/>
      <c r="AH28" s="142"/>
      <c r="AI28" s="142"/>
      <c r="AJ28" s="142"/>
      <c r="AK28" s="142"/>
      <c r="AL28" s="142"/>
      <c r="AM28" s="142"/>
      <c r="AN28" s="142"/>
      <c r="AO28" s="142"/>
      <c r="AP28" s="142"/>
      <c r="AV28" s="144"/>
      <c r="AW28" s="118"/>
      <c r="AY28" s="142"/>
      <c r="AZ28" s="142"/>
      <c r="BA28" s="142"/>
      <c r="BB28" s="153"/>
      <c r="BC28" s="153"/>
      <c r="BD28" s="153"/>
      <c r="BE28" s="118"/>
      <c r="BF28" s="118"/>
      <c r="BG28" s="118"/>
      <c r="BH28" s="118"/>
      <c r="BI28" s="153"/>
      <c r="BJ28" s="153"/>
      <c r="BK28" s="153"/>
      <c r="BL28" s="142"/>
      <c r="BM28" s="142"/>
      <c r="BN28" s="142"/>
      <c r="BO28" s="142"/>
      <c r="BP28" s="153"/>
      <c r="BQ28" s="153"/>
      <c r="BR28" s="118"/>
      <c r="BW28" s="153"/>
    </row>
    <row r="29" spans="1:92" s="164" customFormat="1" x14ac:dyDescent="0.3">
      <c r="A29" s="163" t="s">
        <v>710</v>
      </c>
      <c r="D29" s="48"/>
      <c r="E29" s="166"/>
      <c r="F29" s="325"/>
      <c r="H29" s="167"/>
      <c r="I29" s="168"/>
      <c r="J29" s="168"/>
      <c r="K29" s="168"/>
      <c r="L29" s="168"/>
      <c r="M29" s="168"/>
      <c r="N29" s="168"/>
      <c r="O29" s="168"/>
      <c r="P29" s="168"/>
      <c r="Q29" s="168"/>
      <c r="R29" s="168"/>
      <c r="S29" s="168"/>
      <c r="T29" s="168"/>
      <c r="U29" s="168"/>
      <c r="V29" s="168"/>
      <c r="W29" s="168"/>
      <c r="X29" s="168"/>
      <c r="Y29" s="169"/>
      <c r="Z29" s="169"/>
      <c r="AA29" s="169"/>
      <c r="AB29" s="169"/>
      <c r="AC29" s="169"/>
      <c r="AD29" s="169"/>
      <c r="AE29" s="169"/>
      <c r="AF29" s="169"/>
      <c r="AG29" s="169"/>
      <c r="AH29" s="169"/>
      <c r="AI29" s="169"/>
      <c r="AJ29" s="169"/>
      <c r="AK29" s="169"/>
      <c r="AL29" s="169"/>
      <c r="AM29" s="169"/>
      <c r="AN29" s="169"/>
      <c r="AO29" s="169"/>
      <c r="AP29" s="169"/>
      <c r="AV29" s="170"/>
      <c r="AW29" s="171"/>
      <c r="AY29" s="169"/>
      <c r="AZ29" s="169"/>
      <c r="BA29" s="169"/>
      <c r="BB29" s="172"/>
      <c r="BC29" s="172"/>
      <c r="BD29" s="172"/>
      <c r="BE29" s="171"/>
      <c r="BF29" s="171"/>
      <c r="BG29" s="171"/>
      <c r="BH29" s="171"/>
      <c r="BI29" s="172"/>
      <c r="BJ29" s="172"/>
      <c r="BK29" s="172"/>
      <c r="BL29" s="169"/>
      <c r="BM29" s="169"/>
      <c r="BN29" s="169"/>
      <c r="BO29" s="169"/>
      <c r="BP29" s="172"/>
      <c r="BQ29" s="172"/>
      <c r="BR29" s="171"/>
      <c r="BW29" s="172"/>
    </row>
    <row r="30" spans="1:92" s="139" customFormat="1" x14ac:dyDescent="0.3">
      <c r="A30" s="44" t="s">
        <v>69</v>
      </c>
      <c r="D30"/>
      <c r="E30" s="182"/>
      <c r="F30" s="16">
        <v>1975</v>
      </c>
      <c r="H30" s="149"/>
      <c r="I30" s="140"/>
      <c r="J30" s="140"/>
      <c r="K30" s="140"/>
      <c r="L30" s="140"/>
      <c r="M30" s="140"/>
      <c r="N30" s="265"/>
      <c r="O30" s="265"/>
      <c r="P30" s="265"/>
      <c r="Q30" s="265"/>
      <c r="R30" s="265"/>
      <c r="S30" s="265"/>
      <c r="T30" s="265"/>
      <c r="U30" s="265"/>
      <c r="V30" s="265"/>
      <c r="W30" s="140"/>
      <c r="X30" s="140"/>
      <c r="Y30" s="142"/>
      <c r="Z30" s="142"/>
      <c r="AA30" s="142"/>
      <c r="AB30" s="142"/>
      <c r="AC30" s="142"/>
      <c r="AD30" s="142"/>
      <c r="AE30" s="142"/>
      <c r="AF30" s="142"/>
      <c r="AG30" s="142"/>
      <c r="AH30" s="142"/>
      <c r="AI30" s="142"/>
      <c r="AJ30" s="142"/>
      <c r="AK30" s="142"/>
      <c r="AL30" s="142"/>
      <c r="AM30" s="142"/>
      <c r="AN30" s="142"/>
      <c r="AO30" s="142"/>
      <c r="AP30" s="142"/>
      <c r="AV30" s="144"/>
      <c r="AW30" s="118"/>
      <c r="AY30" s="142"/>
      <c r="AZ30" s="142"/>
      <c r="BA30" s="142"/>
      <c r="BB30" s="153"/>
      <c r="BC30" s="153"/>
      <c r="BD30" s="153"/>
      <c r="BE30" s="118"/>
      <c r="BF30" s="118"/>
      <c r="BG30" s="118"/>
      <c r="BH30" s="118"/>
      <c r="BI30" s="153"/>
      <c r="BJ30" s="153"/>
      <c r="BK30" s="153"/>
      <c r="BL30" s="142"/>
      <c r="BM30" s="142"/>
      <c r="BN30" s="142"/>
      <c r="BO30" s="142"/>
      <c r="BP30" s="153"/>
      <c r="BQ30" s="153"/>
      <c r="BR30" s="118"/>
      <c r="BW30" s="153"/>
    </row>
    <row r="31" spans="1:92" s="14" customFormat="1" x14ac:dyDescent="0.3">
      <c r="A31" s="44" t="s">
        <v>69</v>
      </c>
      <c r="B31" s="193"/>
      <c r="C31" s="193"/>
      <c r="D31"/>
      <c r="E31" s="15"/>
      <c r="F31" s="16">
        <v>1976</v>
      </c>
      <c r="I31" s="234"/>
      <c r="J31" s="234"/>
      <c r="K31" s="234"/>
      <c r="L31" s="234"/>
      <c r="M31" s="234"/>
      <c r="N31" s="258"/>
      <c r="O31" s="258"/>
      <c r="P31" s="258"/>
      <c r="Q31" s="258"/>
      <c r="R31" s="258"/>
      <c r="S31" s="258"/>
      <c r="T31" s="258"/>
      <c r="U31" s="258"/>
      <c r="V31" s="258"/>
      <c r="W31" s="20"/>
      <c r="X31" s="20"/>
      <c r="Y31" s="67"/>
      <c r="Z31" s="67"/>
      <c r="AA31" s="67"/>
      <c r="AB31" s="67"/>
      <c r="AC31" s="21"/>
      <c r="AD31" s="21"/>
      <c r="AE31" s="67"/>
      <c r="AF31" s="67"/>
      <c r="AG31" s="67"/>
      <c r="AH31" s="67"/>
      <c r="AI31" s="116"/>
      <c r="AJ31" s="68"/>
      <c r="AK31" s="21"/>
      <c r="AL31" s="68"/>
      <c r="AM31" s="67"/>
      <c r="AN31" s="21"/>
      <c r="AO31" s="21"/>
      <c r="AP31" s="68"/>
      <c r="AQ31" s="67"/>
      <c r="AR31" s="67"/>
      <c r="AS31" s="67"/>
      <c r="AT31" s="67"/>
      <c r="AU31" s="67"/>
      <c r="AV31" s="116"/>
      <c r="AW31" s="70"/>
      <c r="AX31" s="24"/>
      <c r="AY31" s="22"/>
      <c r="AZ31" s="69"/>
      <c r="BA31" s="224"/>
      <c r="BB31" s="21"/>
      <c r="BC31" s="224"/>
      <c r="BD31" s="21"/>
      <c r="BE31" s="68"/>
      <c r="BF31" s="67"/>
      <c r="BG31" s="67"/>
      <c r="BH31" s="67"/>
      <c r="BI31" s="120"/>
      <c r="BJ31" s="21"/>
      <c r="BK31" s="68"/>
      <c r="BL31" s="67"/>
      <c r="BM31" s="67"/>
      <c r="BN31" s="67"/>
      <c r="BO31" s="224"/>
      <c r="BP31" s="21"/>
      <c r="BQ31" s="224"/>
      <c r="BR31" s="21"/>
      <c r="BS31" s="68"/>
      <c r="BT31" s="67"/>
      <c r="BU31" s="67"/>
      <c r="BV31" s="67"/>
      <c r="BW31" s="278"/>
      <c r="BX31" s="120"/>
      <c r="BY31" s="68"/>
      <c r="BZ31" s="67"/>
      <c r="CA31" s="67"/>
      <c r="CB31" s="67"/>
      <c r="CC31" s="215"/>
      <c r="CD31" s="21"/>
      <c r="CE31" s="215"/>
      <c r="CF31" s="21"/>
      <c r="CG31" s="68"/>
      <c r="CH31" s="67"/>
      <c r="CI31" s="215"/>
      <c r="CJ31" s="21"/>
      <c r="CK31" s="215"/>
      <c r="CL31" s="21"/>
      <c r="CM31" s="68"/>
      <c r="CN31" s="67"/>
    </row>
    <row r="32" spans="1:92" s="14" customFormat="1" x14ac:dyDescent="0.3">
      <c r="A32" s="44" t="s">
        <v>69</v>
      </c>
      <c r="B32" s="193"/>
      <c r="C32" s="193"/>
      <c r="D32"/>
      <c r="E32" s="15"/>
      <c r="F32" s="16">
        <v>1977</v>
      </c>
      <c r="I32" s="234"/>
      <c r="J32" s="234"/>
      <c r="K32" s="234"/>
      <c r="L32" s="234"/>
      <c r="M32" s="234"/>
      <c r="N32" s="258"/>
      <c r="O32" s="258"/>
      <c r="P32" s="258"/>
      <c r="Q32" s="258"/>
      <c r="R32" s="258"/>
      <c r="S32" s="258"/>
      <c r="T32" s="258"/>
      <c r="U32" s="258"/>
      <c r="V32" s="258"/>
      <c r="W32" s="20"/>
      <c r="X32" s="20"/>
      <c r="Y32" s="67"/>
      <c r="Z32" s="67"/>
      <c r="AA32" s="67"/>
      <c r="AB32" s="67"/>
      <c r="AC32" s="21"/>
      <c r="AD32" s="21"/>
      <c r="AE32" s="67"/>
      <c r="AF32" s="67"/>
      <c r="AG32" s="67"/>
      <c r="AH32" s="67"/>
      <c r="AI32" s="116"/>
      <c r="AJ32" s="68"/>
      <c r="AK32" s="21"/>
      <c r="AL32" s="68"/>
      <c r="AM32" s="67"/>
      <c r="AN32" s="21"/>
      <c r="AO32" s="21"/>
      <c r="AP32" s="68"/>
      <c r="AQ32" s="67"/>
      <c r="AR32" s="67"/>
      <c r="AS32" s="67"/>
      <c r="AT32" s="67"/>
      <c r="AU32" s="67"/>
      <c r="AV32" s="116"/>
      <c r="AW32" s="70"/>
      <c r="AX32" s="24"/>
      <c r="AY32" s="22"/>
      <c r="AZ32" s="69"/>
      <c r="BA32" s="224"/>
      <c r="BB32" s="21"/>
      <c r="BC32" s="224"/>
      <c r="BD32" s="21"/>
      <c r="BE32" s="68"/>
      <c r="BF32" s="67"/>
      <c r="BG32" s="67"/>
      <c r="BH32" s="67"/>
      <c r="BI32" s="120"/>
      <c r="BJ32" s="21"/>
      <c r="BK32" s="68"/>
      <c r="BL32" s="67"/>
      <c r="BM32" s="67"/>
      <c r="BN32" s="67"/>
      <c r="BO32" s="224"/>
      <c r="BP32" s="21"/>
      <c r="BQ32" s="224"/>
      <c r="BR32" s="21"/>
      <c r="BS32" s="68"/>
      <c r="BT32" s="67"/>
      <c r="BU32" s="67"/>
      <c r="BV32" s="67"/>
      <c r="BW32" s="278"/>
      <c r="BX32" s="120"/>
      <c r="BY32" s="68"/>
      <c r="BZ32" s="67"/>
      <c r="CA32" s="67"/>
      <c r="CB32" s="67"/>
      <c r="CC32" s="215"/>
      <c r="CD32" s="21"/>
      <c r="CE32" s="215"/>
      <c r="CF32" s="21"/>
      <c r="CG32" s="68"/>
      <c r="CH32" s="67"/>
      <c r="CI32" s="215"/>
      <c r="CJ32" s="21"/>
      <c r="CK32" s="215"/>
      <c r="CL32" s="21"/>
      <c r="CM32" s="68"/>
      <c r="CN32" s="67"/>
    </row>
    <row r="33" spans="1:92" s="14" customFormat="1" x14ac:dyDescent="0.3">
      <c r="A33" s="44" t="s">
        <v>69</v>
      </c>
      <c r="B33"/>
      <c r="C33"/>
      <c r="D33"/>
      <c r="E33"/>
      <c r="F33" s="16">
        <v>1978</v>
      </c>
      <c r="G33" s="1"/>
      <c r="H33" s="1"/>
      <c r="I33" s="5">
        <f t="shared" ref="I33:I36" si="0">H33-G33+1</f>
        <v>1</v>
      </c>
      <c r="J33" s="5"/>
      <c r="K33" s="5"/>
      <c r="L33" s="5"/>
      <c r="M33" s="5"/>
      <c r="N33" s="223"/>
      <c r="O33" s="223"/>
      <c r="P33" s="223"/>
      <c r="Q33" s="223"/>
      <c r="R33" s="223"/>
      <c r="S33" s="223"/>
      <c r="T33" s="223"/>
      <c r="U33" s="223"/>
      <c r="V33" s="223"/>
      <c r="W33" s="20"/>
      <c r="X33" s="20"/>
      <c r="Y33" s="20"/>
      <c r="Z33" s="20"/>
      <c r="AA33" s="20"/>
      <c r="AB33" s="20"/>
      <c r="AC33" s="18"/>
      <c r="AD33" s="18"/>
      <c r="AE33" s="18"/>
      <c r="AF33" s="18"/>
      <c r="AG33" s="18"/>
      <c r="AH33" s="18"/>
      <c r="AI33" s="85"/>
      <c r="AK33" s="28"/>
      <c r="AL33" s="28"/>
      <c r="AM33" s="28"/>
      <c r="AN33" s="28"/>
      <c r="AO33" s="28"/>
      <c r="AP33" s="28"/>
      <c r="AQ33" s="28"/>
      <c r="AR33" s="28"/>
      <c r="AS33" s="28"/>
      <c r="AT33" s="28"/>
      <c r="AU33" s="28"/>
      <c r="AV33" s="8"/>
      <c r="AW33" s="28"/>
      <c r="AX33" s="10"/>
      <c r="AY33" s="8"/>
      <c r="BA33" s="28"/>
      <c r="BB33" s="21"/>
      <c r="BC33" s="96"/>
      <c r="BD33" s="27"/>
      <c r="BE33" s="27"/>
      <c r="BF33" s="27"/>
      <c r="BG33" s="27"/>
      <c r="BH33" s="27"/>
      <c r="BI33" s="27"/>
      <c r="BJ33" s="27"/>
      <c r="BK33" s="27"/>
      <c r="BL33" s="27"/>
      <c r="BM33" s="27"/>
      <c r="BN33" s="27"/>
      <c r="BO33" s="9"/>
      <c r="BP33" s="9"/>
      <c r="BQ33" s="9"/>
      <c r="BR33" s="9"/>
      <c r="BS33" s="9"/>
      <c r="BT33" s="9"/>
      <c r="BU33" s="9"/>
      <c r="BV33" s="9"/>
      <c r="BW33" s="9"/>
      <c r="BX33" s="9"/>
    </row>
    <row r="34" spans="1:92" s="14" customFormat="1" x14ac:dyDescent="0.3">
      <c r="A34" s="44" t="s">
        <v>69</v>
      </c>
      <c r="B34"/>
      <c r="C34"/>
      <c r="D34"/>
      <c r="E34"/>
      <c r="F34" s="82">
        <v>1979</v>
      </c>
      <c r="G34" s="1"/>
      <c r="H34" s="1"/>
      <c r="I34" s="5">
        <f t="shared" si="0"/>
        <v>1</v>
      </c>
      <c r="J34" s="5"/>
      <c r="K34" s="5"/>
      <c r="L34" s="5"/>
      <c r="M34" s="5"/>
      <c r="N34" s="223"/>
      <c r="O34" s="223"/>
      <c r="P34" s="223"/>
      <c r="Q34" s="223"/>
      <c r="R34" s="223"/>
      <c r="S34" s="223"/>
      <c r="T34" s="223"/>
      <c r="U34" s="223"/>
      <c r="V34" s="223"/>
      <c r="W34" s="20"/>
      <c r="X34" s="20"/>
      <c r="Y34" s="20"/>
      <c r="Z34" s="20"/>
      <c r="AA34" s="20"/>
      <c r="AB34" s="20"/>
      <c r="AC34" s="18"/>
      <c r="AD34" s="18"/>
      <c r="AE34" s="18"/>
      <c r="AF34" s="18"/>
      <c r="AG34" s="18"/>
      <c r="AH34" s="18"/>
      <c r="AI34" s="85"/>
      <c r="AK34" s="28"/>
      <c r="AL34" s="28"/>
      <c r="AM34" s="28"/>
      <c r="AN34" s="28"/>
      <c r="AO34" s="28"/>
      <c r="AP34" s="28"/>
      <c r="AQ34" s="28"/>
      <c r="AR34" s="28"/>
      <c r="AS34" s="28"/>
      <c r="AT34" s="28"/>
      <c r="AU34" s="28"/>
      <c r="AV34" s="8"/>
      <c r="AW34" s="28"/>
      <c r="AX34" s="10"/>
      <c r="AY34" s="8"/>
      <c r="BA34" s="28"/>
      <c r="BB34" s="21"/>
      <c r="BC34" s="96"/>
      <c r="BD34" s="27"/>
      <c r="BE34" s="27"/>
      <c r="BF34" s="27"/>
      <c r="BG34" s="27"/>
      <c r="BH34" s="27"/>
      <c r="BI34" s="27"/>
      <c r="BJ34" s="27"/>
      <c r="BK34" s="27"/>
      <c r="BL34" s="27"/>
      <c r="BM34" s="27"/>
      <c r="BN34" s="27"/>
      <c r="BO34" s="9"/>
      <c r="BP34" s="9"/>
      <c r="BQ34" s="9"/>
      <c r="BR34" s="9"/>
      <c r="BS34" s="9"/>
      <c r="BT34" s="9"/>
      <c r="BU34" s="9"/>
      <c r="BV34" s="9"/>
      <c r="BW34" s="9"/>
      <c r="BX34" s="9"/>
    </row>
    <row r="35" spans="1:92" s="14" customFormat="1" x14ac:dyDescent="0.3">
      <c r="A35" s="44" t="s">
        <v>69</v>
      </c>
      <c r="B35"/>
      <c r="C35"/>
      <c r="D35"/>
      <c r="E35"/>
      <c r="F35" s="16">
        <v>1980</v>
      </c>
      <c r="G35" s="1"/>
      <c r="H35" s="1"/>
      <c r="I35" s="5">
        <f t="shared" si="0"/>
        <v>1</v>
      </c>
      <c r="J35" s="5"/>
      <c r="K35" s="5"/>
      <c r="L35" s="5"/>
      <c r="M35" s="5"/>
      <c r="N35" s="223"/>
      <c r="O35" s="223"/>
      <c r="P35" s="223"/>
      <c r="Q35" s="223"/>
      <c r="R35" s="223"/>
      <c r="S35" s="223"/>
      <c r="T35" s="223"/>
      <c r="U35" s="223"/>
      <c r="V35" s="223"/>
      <c r="W35" s="20"/>
      <c r="X35" s="20"/>
      <c r="Y35" s="20"/>
      <c r="Z35" s="20"/>
      <c r="AA35" s="20"/>
      <c r="AB35" s="20"/>
      <c r="AC35" s="18"/>
      <c r="AD35" s="18"/>
      <c r="AE35" s="18"/>
      <c r="AF35" s="18"/>
      <c r="AG35" s="18"/>
      <c r="AH35" s="18"/>
      <c r="AI35" s="85"/>
      <c r="AK35" s="28"/>
      <c r="AL35" s="28"/>
      <c r="AM35" s="28"/>
      <c r="AN35" s="28"/>
      <c r="AO35" s="28"/>
      <c r="AP35" s="28"/>
      <c r="AQ35" s="28"/>
      <c r="AR35" s="28"/>
      <c r="AS35" s="28"/>
      <c r="AT35" s="28"/>
      <c r="AU35" s="28"/>
      <c r="AV35" s="8"/>
      <c r="AW35" s="28"/>
      <c r="AX35" s="10"/>
      <c r="AY35" s="8"/>
      <c r="BA35" s="28"/>
      <c r="BB35" s="21"/>
      <c r="BC35" s="28"/>
      <c r="BD35" s="27"/>
      <c r="BE35" s="27"/>
      <c r="BF35" s="27"/>
      <c r="BG35" s="27"/>
      <c r="BH35" s="27"/>
      <c r="BI35" s="27"/>
      <c r="BJ35" s="27"/>
      <c r="BK35" s="27"/>
      <c r="BL35" s="27"/>
      <c r="BM35" s="27"/>
      <c r="BN35" s="27"/>
      <c r="BO35" s="9"/>
      <c r="BP35" s="9"/>
      <c r="BQ35" s="9"/>
      <c r="BR35" s="9"/>
      <c r="BS35" s="9"/>
      <c r="BT35" s="9"/>
      <c r="BU35" s="9"/>
      <c r="BV35" s="9"/>
      <c r="BW35" s="9"/>
      <c r="BX35" s="9"/>
    </row>
    <row r="36" spans="1:92" s="14" customFormat="1" x14ac:dyDescent="0.3">
      <c r="A36" s="44" t="s">
        <v>69</v>
      </c>
      <c r="B36"/>
      <c r="C36"/>
      <c r="D36"/>
      <c r="E36"/>
      <c r="F36" s="16">
        <v>1981</v>
      </c>
      <c r="G36" s="1"/>
      <c r="H36" s="1"/>
      <c r="I36" s="5">
        <f t="shared" si="0"/>
        <v>1</v>
      </c>
      <c r="J36" s="5"/>
      <c r="K36" s="5"/>
      <c r="L36" s="5"/>
      <c r="M36" s="5"/>
      <c r="N36" s="223"/>
      <c r="O36" s="223"/>
      <c r="P36" s="223"/>
      <c r="Q36" s="223"/>
      <c r="R36" s="223"/>
      <c r="S36" s="223"/>
      <c r="T36" s="223"/>
      <c r="U36" s="223"/>
      <c r="V36" s="223"/>
      <c r="W36" s="20"/>
      <c r="X36" s="20"/>
      <c r="Y36" s="20"/>
      <c r="Z36" s="20"/>
      <c r="AA36" s="20"/>
      <c r="AB36" s="20"/>
      <c r="AC36" s="18"/>
      <c r="AD36" s="18"/>
      <c r="AE36" s="18"/>
      <c r="AF36" s="18"/>
      <c r="AG36" s="18"/>
      <c r="AH36" s="18"/>
      <c r="AI36" s="85"/>
      <c r="AK36" s="28"/>
      <c r="AL36" s="28"/>
      <c r="AM36" s="28"/>
      <c r="AN36" s="28"/>
      <c r="AO36" s="28"/>
      <c r="AP36" s="28"/>
      <c r="AQ36" s="28"/>
      <c r="AR36" s="28"/>
      <c r="AS36" s="28"/>
      <c r="AT36" s="28"/>
      <c r="AU36" s="28"/>
      <c r="AV36" s="8"/>
      <c r="AW36" s="28"/>
      <c r="AX36" s="10"/>
      <c r="AY36" s="8"/>
      <c r="BA36" s="28"/>
      <c r="BB36" s="21"/>
      <c r="BC36" s="28"/>
      <c r="BD36" s="27"/>
      <c r="BE36" s="27"/>
      <c r="BF36" s="27"/>
      <c r="BG36" s="27"/>
      <c r="BH36" s="27"/>
      <c r="BI36" s="27"/>
      <c r="BJ36" s="27"/>
      <c r="BK36" s="27"/>
      <c r="BL36" s="27"/>
      <c r="BM36" s="27"/>
      <c r="BN36" s="27"/>
      <c r="BO36" s="9"/>
      <c r="BP36" s="9"/>
      <c r="BQ36" s="9"/>
      <c r="BR36" s="9"/>
      <c r="BS36" s="9"/>
      <c r="BT36" s="9"/>
      <c r="BU36" s="9"/>
      <c r="BV36" s="9"/>
      <c r="BW36" s="9"/>
      <c r="BX36" s="9"/>
    </row>
    <row r="37" spans="1:92" s="51" customFormat="1" x14ac:dyDescent="0.3">
      <c r="A37" s="57" t="s">
        <v>705</v>
      </c>
      <c r="B37" s="48"/>
      <c r="C37" s="48"/>
      <c r="D37" s="49"/>
      <c r="E37" s="49"/>
      <c r="F37" s="50"/>
      <c r="I37" s="58"/>
      <c r="J37" s="58"/>
      <c r="K37" s="58"/>
      <c r="L37" s="58"/>
      <c r="M37" s="58"/>
      <c r="N37" s="58"/>
      <c r="O37" s="58"/>
      <c r="P37" s="58"/>
      <c r="Q37" s="58"/>
      <c r="R37" s="58"/>
      <c r="S37" s="58"/>
      <c r="T37" s="58"/>
      <c r="U37" s="58"/>
      <c r="V37" s="58"/>
      <c r="W37" s="52"/>
      <c r="X37" s="52"/>
      <c r="Y37" s="52"/>
      <c r="Z37" s="52"/>
      <c r="AA37" s="52"/>
      <c r="AB37" s="52"/>
      <c r="AC37" s="53"/>
      <c r="AD37" s="53"/>
      <c r="AE37" s="53"/>
      <c r="AF37" s="53"/>
      <c r="AG37" s="53"/>
      <c r="AH37" s="53"/>
      <c r="AI37" s="53"/>
      <c r="AJ37" s="53"/>
      <c r="AK37" s="53"/>
      <c r="AL37" s="53"/>
      <c r="AM37" s="53"/>
      <c r="AN37" s="53"/>
      <c r="AO37" s="53"/>
      <c r="AP37" s="53"/>
      <c r="AQ37" s="53"/>
      <c r="AR37" s="53"/>
      <c r="AS37" s="53"/>
      <c r="AT37" s="53"/>
      <c r="AU37" s="53"/>
      <c r="AX37" s="54"/>
      <c r="AY37" s="55"/>
      <c r="BA37" s="53"/>
      <c r="BB37" s="53"/>
      <c r="BC37" s="53"/>
      <c r="BD37" s="56"/>
      <c r="BE37" s="56"/>
      <c r="BF37" s="56"/>
      <c r="BG37" s="56"/>
      <c r="BH37" s="56"/>
      <c r="BI37" s="55"/>
      <c r="BJ37" s="55"/>
      <c r="BK37" s="55"/>
      <c r="BL37" s="55"/>
      <c r="BM37" s="55"/>
      <c r="BN37" s="55"/>
      <c r="BO37" s="56"/>
      <c r="BP37" s="56"/>
      <c r="BQ37" s="53"/>
      <c r="BR37" s="56"/>
      <c r="BS37" s="56"/>
      <c r="BT37" s="56"/>
      <c r="BU37" s="56"/>
      <c r="BV37" s="56"/>
      <c r="BW37" s="53"/>
      <c r="BX37" s="55"/>
    </row>
    <row r="38" spans="1:92" s="51" customFormat="1" x14ac:dyDescent="0.3">
      <c r="A38" s="57" t="s">
        <v>708</v>
      </c>
      <c r="B38" s="48"/>
      <c r="C38" s="48"/>
      <c r="D38" s="49"/>
      <c r="E38" s="49"/>
      <c r="F38" s="16">
        <v>1982</v>
      </c>
      <c r="I38" s="58"/>
      <c r="J38" s="58"/>
      <c r="K38" s="58"/>
      <c r="L38" s="58"/>
      <c r="M38" s="58"/>
      <c r="N38" s="58"/>
      <c r="O38" s="58"/>
      <c r="P38" s="58"/>
      <c r="Q38" s="58"/>
      <c r="R38" s="58"/>
      <c r="S38" s="58"/>
      <c r="T38" s="58"/>
      <c r="U38" s="58"/>
      <c r="V38" s="58"/>
      <c r="W38" s="52"/>
      <c r="X38" s="52"/>
      <c r="Y38" s="52"/>
      <c r="Z38" s="52"/>
      <c r="AA38" s="52"/>
      <c r="AB38" s="52"/>
      <c r="AC38" s="53"/>
      <c r="AD38" s="53"/>
      <c r="AE38" s="53"/>
      <c r="AF38" s="53"/>
      <c r="AG38" s="53"/>
      <c r="AH38" s="53"/>
      <c r="AI38" s="53"/>
      <c r="AJ38" s="53"/>
      <c r="AK38" s="53"/>
      <c r="AL38" s="53"/>
      <c r="AM38" s="53"/>
      <c r="AN38" s="53"/>
      <c r="AO38" s="53"/>
      <c r="AP38" s="53"/>
      <c r="AQ38" s="53"/>
      <c r="AR38" s="53"/>
      <c r="AS38" s="53"/>
      <c r="AT38" s="53"/>
      <c r="AU38" s="53"/>
      <c r="AX38" s="54"/>
      <c r="AY38" s="55"/>
      <c r="BA38" s="53"/>
      <c r="BB38" s="53"/>
      <c r="BC38" s="53"/>
      <c r="BD38" s="56"/>
      <c r="BE38" s="56"/>
      <c r="BF38" s="56"/>
      <c r="BG38" s="56"/>
      <c r="BH38" s="56"/>
      <c r="BI38" s="55"/>
      <c r="BJ38" s="55"/>
      <c r="BK38" s="55"/>
      <c r="BL38" s="55"/>
      <c r="BM38" s="55"/>
      <c r="BN38" s="55"/>
      <c r="BO38" s="56"/>
      <c r="BP38" s="56"/>
      <c r="BQ38" s="53"/>
      <c r="BR38" s="56"/>
      <c r="BS38" s="56"/>
      <c r="BT38" s="56"/>
      <c r="BU38" s="56"/>
      <c r="BV38" s="56"/>
      <c r="BW38" s="53"/>
      <c r="BX38" s="55"/>
    </row>
    <row r="39" spans="1:92" s="14" customFormat="1" x14ac:dyDescent="0.3">
      <c r="A39" s="3"/>
      <c r="B39"/>
      <c r="C39"/>
      <c r="D39" t="s">
        <v>566</v>
      </c>
      <c r="E39"/>
      <c r="F39" s="16">
        <v>1983</v>
      </c>
      <c r="G39" s="1"/>
      <c r="H39" s="1"/>
      <c r="I39" s="5">
        <f t="shared" ref="I39:I46" si="1">H39-G39+1</f>
        <v>1</v>
      </c>
      <c r="J39" s="5"/>
      <c r="K39" s="5"/>
      <c r="L39" s="5"/>
      <c r="M39" s="5"/>
      <c r="N39" s="223"/>
      <c r="O39" s="223"/>
      <c r="P39" s="223"/>
      <c r="Q39" s="223"/>
      <c r="R39" s="223"/>
      <c r="S39" s="223"/>
      <c r="T39" s="223"/>
      <c r="U39" s="223"/>
      <c r="V39" s="223"/>
      <c r="W39" s="18"/>
      <c r="X39" s="18"/>
      <c r="Y39" s="18"/>
      <c r="Z39" s="18"/>
      <c r="AA39" s="18"/>
      <c r="AB39" s="18"/>
      <c r="AC39" s="18"/>
      <c r="AD39" s="18"/>
      <c r="AE39" s="18"/>
      <c r="AF39" s="18"/>
      <c r="AG39" s="18"/>
      <c r="AH39" s="18"/>
      <c r="AI39" s="18"/>
      <c r="AJ39" s="6"/>
      <c r="AK39" s="28"/>
      <c r="AL39" s="28"/>
      <c r="AM39" s="28"/>
      <c r="AN39" s="6"/>
      <c r="AO39" s="28"/>
      <c r="AP39" s="28"/>
      <c r="AQ39" s="28"/>
      <c r="AR39" s="28"/>
      <c r="AS39" s="28"/>
      <c r="AT39" s="28"/>
      <c r="AU39" s="28"/>
      <c r="AV39" s="9"/>
      <c r="AW39" s="9"/>
      <c r="AX39" s="10"/>
      <c r="AY39" s="8"/>
      <c r="BA39" s="96"/>
      <c r="BB39" s="21"/>
      <c r="BC39" s="6"/>
      <c r="BD39" s="27"/>
      <c r="BE39" s="27"/>
      <c r="BF39" s="27"/>
      <c r="BG39" s="27"/>
      <c r="BH39" s="27"/>
      <c r="BI39" s="6"/>
      <c r="BJ39" s="63"/>
      <c r="BK39" s="63"/>
      <c r="BL39" s="63"/>
      <c r="BM39" s="63"/>
      <c r="BN39" s="63"/>
      <c r="BO39" s="8"/>
      <c r="BP39" s="63"/>
      <c r="BQ39" s="6"/>
      <c r="BR39" s="27"/>
      <c r="BS39" s="27"/>
      <c r="BT39" s="27"/>
      <c r="BU39" s="27"/>
      <c r="BV39" s="27"/>
      <c r="BW39" s="9"/>
      <c r="BX39" s="28"/>
    </row>
    <row r="40" spans="1:92" s="14" customFormat="1" x14ac:dyDescent="0.3">
      <c r="A40" s="3" t="s">
        <v>86</v>
      </c>
      <c r="B40" t="s">
        <v>87</v>
      </c>
      <c r="C40" t="s">
        <v>88</v>
      </c>
      <c r="D40" t="s">
        <v>605</v>
      </c>
      <c r="E40" t="s">
        <v>683</v>
      </c>
      <c r="F40" s="16">
        <v>1984</v>
      </c>
      <c r="G40" s="1">
        <v>30808</v>
      </c>
      <c r="H40" s="1">
        <v>30863</v>
      </c>
      <c r="I40" s="5">
        <f t="shared" si="1"/>
        <v>56</v>
      </c>
      <c r="J40" s="60">
        <f>AJ40/P40</f>
        <v>6.50984126984127</v>
      </c>
      <c r="K40" s="60">
        <f>BA40/S40</f>
        <v>4</v>
      </c>
      <c r="L40" s="60" t="e">
        <f>BQ40/U40</f>
        <v>#DIV/0!</v>
      </c>
      <c r="M40" s="60"/>
      <c r="N40" s="240" t="s">
        <v>69</v>
      </c>
      <c r="O40" s="238">
        <v>367</v>
      </c>
      <c r="P40" s="238">
        <v>1575</v>
      </c>
      <c r="Q40" s="238">
        <v>1498</v>
      </c>
      <c r="R40" s="238">
        <v>76</v>
      </c>
      <c r="S40" s="238">
        <v>6</v>
      </c>
      <c r="T40" s="238">
        <v>0</v>
      </c>
      <c r="U40" s="238">
        <v>0</v>
      </c>
      <c r="V40" s="240" t="s">
        <v>69</v>
      </c>
      <c r="W40" s="18" t="s">
        <v>69</v>
      </c>
      <c r="X40" s="18" t="s">
        <v>69</v>
      </c>
      <c r="Y40" s="18" t="s">
        <v>69</v>
      </c>
      <c r="Z40" s="18" t="s">
        <v>69</v>
      </c>
      <c r="AA40" s="18"/>
      <c r="AB40" s="18"/>
      <c r="AC40" s="18" t="s">
        <v>69</v>
      </c>
      <c r="AD40" s="18" t="s">
        <v>69</v>
      </c>
      <c r="AE40" s="18" t="s">
        <v>69</v>
      </c>
      <c r="AF40" s="18" t="s">
        <v>69</v>
      </c>
      <c r="AG40" s="18"/>
      <c r="AH40" s="18"/>
      <c r="AI40" s="28">
        <f>AJ40</f>
        <v>10253</v>
      </c>
      <c r="AJ40" s="28">
        <v>10253</v>
      </c>
      <c r="AK40" s="28" t="s">
        <v>69</v>
      </c>
      <c r="AL40" s="28" t="s">
        <v>69</v>
      </c>
      <c r="AM40" s="28" t="s">
        <v>69</v>
      </c>
      <c r="AN40" s="6">
        <v>398</v>
      </c>
      <c r="AO40" s="28" t="s">
        <v>69</v>
      </c>
      <c r="AP40" s="28" t="s">
        <v>69</v>
      </c>
      <c r="AQ40" s="28" t="s">
        <v>69</v>
      </c>
      <c r="AR40" s="28">
        <v>9855</v>
      </c>
      <c r="AS40" s="28" t="s">
        <v>69</v>
      </c>
      <c r="AT40" s="28" t="s">
        <v>69</v>
      </c>
      <c r="AU40" s="28" t="s">
        <v>69</v>
      </c>
      <c r="AV40" s="9">
        <f>AW40</f>
        <v>2477</v>
      </c>
      <c r="AW40" s="9">
        <v>2477</v>
      </c>
      <c r="AX40" s="10">
        <f>AJ40/AW40</f>
        <v>4.1392813887767463</v>
      </c>
      <c r="AY40" s="8"/>
      <c r="BA40" s="96">
        <f>BC40+BI40</f>
        <v>24</v>
      </c>
      <c r="BB40" s="21" t="s">
        <v>69</v>
      </c>
      <c r="BC40" s="6">
        <v>24</v>
      </c>
      <c r="BD40" s="27" t="s">
        <v>69</v>
      </c>
      <c r="BE40" s="27" t="s">
        <v>69</v>
      </c>
      <c r="BF40" s="27" t="s">
        <v>69</v>
      </c>
      <c r="BG40" s="27" t="s">
        <v>69</v>
      </c>
      <c r="BH40" s="27" t="s">
        <v>69</v>
      </c>
      <c r="BI40" s="6">
        <v>0</v>
      </c>
      <c r="BJ40" s="63" t="s">
        <v>69</v>
      </c>
      <c r="BK40" s="63" t="s">
        <v>69</v>
      </c>
      <c r="BL40" s="63" t="s">
        <v>69</v>
      </c>
      <c r="BM40" s="63"/>
      <c r="BN40" s="63"/>
      <c r="BO40" s="8">
        <f>BQ40+BX40</f>
        <v>0</v>
      </c>
      <c r="BP40" s="27" t="s">
        <v>69</v>
      </c>
      <c r="BQ40" s="6">
        <v>0</v>
      </c>
      <c r="BR40" s="27" t="s">
        <v>69</v>
      </c>
      <c r="BS40" s="27" t="s">
        <v>69</v>
      </c>
      <c r="BT40" s="27" t="s">
        <v>69</v>
      </c>
      <c r="BU40" s="27"/>
      <c r="BV40" s="27"/>
      <c r="BW40" s="9" t="s">
        <v>69</v>
      </c>
      <c r="BX40" s="28">
        <v>0</v>
      </c>
      <c r="BY40" s="14" t="s">
        <v>69</v>
      </c>
      <c r="BZ40" s="14" t="s">
        <v>69</v>
      </c>
      <c r="CC40" s="14" t="s">
        <v>69</v>
      </c>
      <c r="CD40" s="14" t="s">
        <v>69</v>
      </c>
      <c r="CF40" s="14" t="s">
        <v>69</v>
      </c>
      <c r="CG40" s="14" t="s">
        <v>69</v>
      </c>
      <c r="CH40" s="14" t="s">
        <v>69</v>
      </c>
      <c r="CI40" s="14" t="s">
        <v>69</v>
      </c>
      <c r="CJ40" s="14" t="s">
        <v>69</v>
      </c>
      <c r="CL40" s="14" t="s">
        <v>69</v>
      </c>
      <c r="CM40" s="14" t="s">
        <v>69</v>
      </c>
      <c r="CN40" s="14" t="s">
        <v>69</v>
      </c>
    </row>
    <row r="41" spans="1:92" s="14" customFormat="1" x14ac:dyDescent="0.3">
      <c r="A41" s="3" t="s">
        <v>89</v>
      </c>
      <c r="B41" t="s">
        <v>90</v>
      </c>
      <c r="C41" t="s">
        <v>91</v>
      </c>
      <c r="D41" t="s">
        <v>602</v>
      </c>
      <c r="E41" t="s">
        <v>601</v>
      </c>
      <c r="F41" s="16">
        <v>1985</v>
      </c>
      <c r="G41" s="1">
        <v>31159</v>
      </c>
      <c r="H41" s="1">
        <v>31212</v>
      </c>
      <c r="I41" s="5">
        <f t="shared" si="1"/>
        <v>54</v>
      </c>
      <c r="J41" s="60">
        <f>AJ41/P41</f>
        <v>10.469219583131363</v>
      </c>
      <c r="K41" s="60">
        <f>BA41/S41</f>
        <v>16</v>
      </c>
      <c r="L41" s="60" t="e">
        <f>BQ41/U41</f>
        <v>#DIV/0!</v>
      </c>
      <c r="M41" s="60"/>
      <c r="N41" s="240" t="s">
        <v>69</v>
      </c>
      <c r="O41" s="238">
        <v>563</v>
      </c>
      <c r="P41" s="238">
        <v>2063</v>
      </c>
      <c r="Q41" s="238">
        <v>1953</v>
      </c>
      <c r="R41" s="238">
        <v>110</v>
      </c>
      <c r="S41" s="238">
        <v>8</v>
      </c>
      <c r="T41" s="238">
        <v>1</v>
      </c>
      <c r="U41" s="238">
        <v>0</v>
      </c>
      <c r="V41" s="240" t="s">
        <v>69</v>
      </c>
      <c r="W41" s="18" t="s">
        <v>69</v>
      </c>
      <c r="X41" s="18" t="s">
        <v>69</v>
      </c>
      <c r="Y41" s="18" t="s">
        <v>69</v>
      </c>
      <c r="Z41" s="18" t="s">
        <v>69</v>
      </c>
      <c r="AA41" s="18"/>
      <c r="AB41" s="18"/>
      <c r="AC41" s="18" t="s">
        <v>69</v>
      </c>
      <c r="AD41" s="18" t="s">
        <v>69</v>
      </c>
      <c r="AE41" s="18" t="s">
        <v>69</v>
      </c>
      <c r="AF41" s="18" t="s">
        <v>69</v>
      </c>
      <c r="AG41" s="18"/>
      <c r="AH41" s="18"/>
      <c r="AI41" s="18">
        <f>AJ41</f>
        <v>21598</v>
      </c>
      <c r="AJ41" s="6">
        <v>21598</v>
      </c>
      <c r="AK41" s="28" t="s">
        <v>69</v>
      </c>
      <c r="AL41" s="28" t="s">
        <v>69</v>
      </c>
      <c r="AM41" s="28" t="s">
        <v>69</v>
      </c>
      <c r="AN41" s="6">
        <v>1016</v>
      </c>
      <c r="AO41" s="28" t="s">
        <v>69</v>
      </c>
      <c r="AP41" s="28" t="s">
        <v>69</v>
      </c>
      <c r="AQ41" s="28" t="s">
        <v>69</v>
      </c>
      <c r="AR41" s="28">
        <v>20582</v>
      </c>
      <c r="AS41" s="28" t="s">
        <v>69</v>
      </c>
      <c r="AT41" s="28" t="s">
        <v>69</v>
      </c>
      <c r="AU41" s="28" t="s">
        <v>69</v>
      </c>
      <c r="AV41" s="9">
        <f>AW41</f>
        <v>7111</v>
      </c>
      <c r="AW41" s="9">
        <v>7111</v>
      </c>
      <c r="AX41" s="10">
        <f>AJ41/AW41</f>
        <v>3.0372662072844889</v>
      </c>
      <c r="AY41" s="8"/>
      <c r="BA41" s="96">
        <f>BC41+BI41</f>
        <v>128</v>
      </c>
      <c r="BB41" s="21" t="s">
        <v>69</v>
      </c>
      <c r="BC41" s="6">
        <v>113</v>
      </c>
      <c r="BD41" s="27" t="s">
        <v>69</v>
      </c>
      <c r="BE41" s="27" t="s">
        <v>69</v>
      </c>
      <c r="BF41" s="27" t="s">
        <v>69</v>
      </c>
      <c r="BG41" s="27" t="s">
        <v>69</v>
      </c>
      <c r="BH41" s="27" t="s">
        <v>69</v>
      </c>
      <c r="BI41" s="6">
        <v>15</v>
      </c>
      <c r="BJ41" s="63" t="s">
        <v>69</v>
      </c>
      <c r="BK41" s="63" t="s">
        <v>69</v>
      </c>
      <c r="BL41" s="63" t="s">
        <v>69</v>
      </c>
      <c r="BM41" s="63"/>
      <c r="BN41" s="63"/>
      <c r="BO41" s="8">
        <f>BQ41+BX41</f>
        <v>0</v>
      </c>
      <c r="BP41" s="27" t="s">
        <v>69</v>
      </c>
      <c r="BQ41" s="6">
        <v>0</v>
      </c>
      <c r="BR41" s="27" t="s">
        <v>69</v>
      </c>
      <c r="BS41" s="27" t="s">
        <v>69</v>
      </c>
      <c r="BT41" s="27" t="s">
        <v>69</v>
      </c>
      <c r="BU41" s="27"/>
      <c r="BV41" s="27"/>
      <c r="BW41" s="9" t="s">
        <v>69</v>
      </c>
      <c r="BX41" s="28">
        <v>0</v>
      </c>
      <c r="BY41" s="14" t="s">
        <v>69</v>
      </c>
      <c r="BZ41" s="14" t="s">
        <v>69</v>
      </c>
      <c r="CC41" s="14" t="s">
        <v>69</v>
      </c>
      <c r="CD41" s="14" t="s">
        <v>69</v>
      </c>
      <c r="CF41" s="14" t="s">
        <v>69</v>
      </c>
      <c r="CG41" s="14" t="s">
        <v>69</v>
      </c>
      <c r="CH41" s="14" t="s">
        <v>69</v>
      </c>
      <c r="CI41" s="14" t="s">
        <v>69</v>
      </c>
      <c r="CJ41" s="14" t="s">
        <v>69</v>
      </c>
      <c r="CL41" s="14" t="s">
        <v>69</v>
      </c>
      <c r="CM41" s="14" t="s">
        <v>69</v>
      </c>
      <c r="CN41" s="14" t="s">
        <v>69</v>
      </c>
    </row>
    <row r="42" spans="1:92" s="51" customFormat="1" x14ac:dyDescent="0.3">
      <c r="A42" s="57" t="s">
        <v>701</v>
      </c>
      <c r="B42" s="48"/>
      <c r="C42" s="48"/>
      <c r="D42" s="49"/>
      <c r="E42" s="49"/>
      <c r="F42" s="50"/>
      <c r="I42" s="58"/>
      <c r="J42" s="58"/>
      <c r="K42" s="58"/>
      <c r="L42" s="58"/>
      <c r="M42" s="58"/>
      <c r="N42" s="58"/>
      <c r="O42" s="58"/>
      <c r="P42" s="58"/>
      <c r="Q42" s="58"/>
      <c r="R42" s="58"/>
      <c r="S42" s="58"/>
      <c r="T42" s="58"/>
      <c r="U42" s="58"/>
      <c r="V42" s="58"/>
      <c r="W42" s="52"/>
      <c r="X42" s="52"/>
      <c r="Y42" s="52"/>
      <c r="Z42" s="52"/>
      <c r="AA42" s="52"/>
      <c r="AB42" s="52"/>
      <c r="AC42" s="53"/>
      <c r="AD42" s="53"/>
      <c r="AE42" s="53"/>
      <c r="AF42" s="53"/>
      <c r="AG42" s="53"/>
      <c r="AH42" s="53"/>
      <c r="AI42" s="53"/>
      <c r="AJ42" s="53"/>
      <c r="AK42" s="53"/>
      <c r="AL42" s="53"/>
      <c r="AM42" s="53"/>
      <c r="AN42" s="53"/>
      <c r="AO42" s="53"/>
      <c r="AP42" s="53"/>
      <c r="AQ42" s="53"/>
      <c r="AR42" s="53"/>
      <c r="AS42" s="53"/>
      <c r="AT42" s="53"/>
      <c r="AU42" s="53"/>
      <c r="AX42" s="54"/>
      <c r="AY42" s="55"/>
      <c r="BA42" s="53"/>
      <c r="BB42" s="53"/>
      <c r="BC42" s="53"/>
      <c r="BD42" s="56"/>
      <c r="BE42" s="56"/>
      <c r="BF42" s="56"/>
      <c r="BG42" s="56"/>
      <c r="BH42" s="56"/>
      <c r="BI42" s="55"/>
      <c r="BJ42" s="55"/>
      <c r="BK42" s="55"/>
      <c r="BL42" s="55"/>
      <c r="BM42" s="55"/>
      <c r="BN42" s="55"/>
      <c r="BO42" s="56"/>
      <c r="BP42" s="56"/>
      <c r="BQ42" s="53"/>
      <c r="BR42" s="56"/>
      <c r="BS42" s="56"/>
      <c r="BT42" s="56"/>
      <c r="BU42" s="56"/>
      <c r="BV42" s="56"/>
      <c r="BW42" s="53"/>
      <c r="BX42" s="55"/>
    </row>
    <row r="43" spans="1:92" s="14" customFormat="1" x14ac:dyDescent="0.3">
      <c r="A43" s="4" t="s">
        <v>79</v>
      </c>
      <c r="B43" t="s">
        <v>80</v>
      </c>
      <c r="C43" t="s">
        <v>81</v>
      </c>
      <c r="D43" t="s">
        <v>587</v>
      </c>
      <c r="E43" t="s">
        <v>588</v>
      </c>
      <c r="F43" s="206">
        <v>1986</v>
      </c>
      <c r="G43" s="1">
        <v>31516</v>
      </c>
      <c r="H43" s="1">
        <v>31606</v>
      </c>
      <c r="I43" s="5">
        <f t="shared" si="1"/>
        <v>91</v>
      </c>
      <c r="J43" s="5"/>
      <c r="K43" s="5"/>
      <c r="L43" s="5"/>
      <c r="M43" s="5"/>
      <c r="N43" s="240" t="s">
        <v>69</v>
      </c>
      <c r="O43" s="240" t="s">
        <v>69</v>
      </c>
      <c r="P43" s="240" t="s">
        <v>69</v>
      </c>
      <c r="Q43" s="240" t="s">
        <v>69</v>
      </c>
      <c r="R43" s="240" t="s">
        <v>69</v>
      </c>
      <c r="S43" s="240" t="s">
        <v>69</v>
      </c>
      <c r="T43" s="240" t="s">
        <v>69</v>
      </c>
      <c r="U43" s="240" t="s">
        <v>69</v>
      </c>
      <c r="V43" s="240" t="s">
        <v>69</v>
      </c>
      <c r="W43" s="18" t="s">
        <v>69</v>
      </c>
      <c r="X43" s="18" t="s">
        <v>69</v>
      </c>
      <c r="Y43" s="18" t="s">
        <v>69</v>
      </c>
      <c r="Z43" s="18" t="s">
        <v>69</v>
      </c>
      <c r="AA43" s="18"/>
      <c r="AB43" s="18"/>
      <c r="AC43" s="28">
        <v>10974.4</v>
      </c>
      <c r="AD43" s="18" t="s">
        <v>69</v>
      </c>
      <c r="AE43" s="18" t="s">
        <v>69</v>
      </c>
      <c r="AF43" s="18" t="s">
        <v>69</v>
      </c>
      <c r="AG43" s="18">
        <v>4579323.9000000004</v>
      </c>
      <c r="AH43" s="18">
        <v>19.5</v>
      </c>
      <c r="AI43" s="96">
        <f>AJ43</f>
        <v>33857</v>
      </c>
      <c r="AJ43" s="8">
        <f>AN43+AR43</f>
        <v>33857</v>
      </c>
      <c r="AK43" s="28" t="s">
        <v>69</v>
      </c>
      <c r="AL43" s="28" t="s">
        <v>69</v>
      </c>
      <c r="AM43" s="28" t="s">
        <v>69</v>
      </c>
      <c r="AN43" s="6">
        <v>1324</v>
      </c>
      <c r="AO43" s="28" t="s">
        <v>69</v>
      </c>
      <c r="AP43" s="28" t="s">
        <v>69</v>
      </c>
      <c r="AQ43" s="28" t="s">
        <v>69</v>
      </c>
      <c r="AR43" s="28">
        <v>32533</v>
      </c>
      <c r="AS43" s="28" t="s">
        <v>69</v>
      </c>
      <c r="AT43" s="28" t="s">
        <v>69</v>
      </c>
      <c r="AU43" s="28" t="s">
        <v>69</v>
      </c>
      <c r="AV43" s="26">
        <f>AZ43</f>
        <v>9435.4561289559406</v>
      </c>
      <c r="AW43" s="28"/>
      <c r="AX43" s="25">
        <f>AVERAGE(AX39:AX41)</f>
        <v>3.5882737980306176</v>
      </c>
      <c r="AY43" s="8"/>
      <c r="AZ43" s="26">
        <f>AJ43/AX43</f>
        <v>9435.4561289559406</v>
      </c>
      <c r="BA43" s="96">
        <f>BC43+BI43</f>
        <v>241</v>
      </c>
      <c r="BB43" s="21" t="s">
        <v>69</v>
      </c>
      <c r="BC43" s="6">
        <v>215</v>
      </c>
      <c r="BD43" s="27" t="s">
        <v>69</v>
      </c>
      <c r="BE43" s="27" t="s">
        <v>69</v>
      </c>
      <c r="BF43" s="27" t="s">
        <v>69</v>
      </c>
      <c r="BG43" s="27">
        <v>4650.3999999999996</v>
      </c>
      <c r="BH43" s="27">
        <v>31.7</v>
      </c>
      <c r="BI43" s="28">
        <v>26</v>
      </c>
      <c r="BJ43" s="63" t="s">
        <v>69</v>
      </c>
      <c r="BK43" s="63" t="s">
        <v>69</v>
      </c>
      <c r="BL43" s="63" t="s">
        <v>69</v>
      </c>
      <c r="BM43" s="63">
        <v>147</v>
      </c>
      <c r="BN43" s="63">
        <v>46.6</v>
      </c>
      <c r="BO43" s="8">
        <f>BQ43+BX43</f>
        <v>4</v>
      </c>
      <c r="BP43" s="27" t="s">
        <v>69</v>
      </c>
      <c r="BQ43" s="6">
        <v>4</v>
      </c>
      <c r="BR43" s="27" t="s">
        <v>69</v>
      </c>
      <c r="BS43" s="27" t="s">
        <v>69</v>
      </c>
      <c r="BT43" s="27" t="s">
        <v>69</v>
      </c>
      <c r="BU43" s="27">
        <v>2.2000000000000002</v>
      </c>
      <c r="BV43" s="27">
        <v>39.299999999999997</v>
      </c>
      <c r="BW43" s="9" t="s">
        <v>69</v>
      </c>
      <c r="BX43" s="28">
        <v>0</v>
      </c>
      <c r="BY43" s="14" t="s">
        <v>69</v>
      </c>
      <c r="BZ43" s="14" t="s">
        <v>69</v>
      </c>
      <c r="CA43" s="14">
        <v>0</v>
      </c>
      <c r="CB43" s="14">
        <v>0</v>
      </c>
      <c r="CC43" s="14" t="s">
        <v>69</v>
      </c>
      <c r="CD43" s="14" t="s">
        <v>69</v>
      </c>
      <c r="CF43" s="14" t="s">
        <v>69</v>
      </c>
      <c r="CG43" s="14" t="s">
        <v>69</v>
      </c>
      <c r="CH43" s="14" t="s">
        <v>69</v>
      </c>
      <c r="CI43" s="14" t="s">
        <v>69</v>
      </c>
      <c r="CJ43" s="14" t="s">
        <v>69</v>
      </c>
      <c r="CL43" s="14" t="s">
        <v>69</v>
      </c>
      <c r="CM43" s="14" t="s">
        <v>69</v>
      </c>
      <c r="CN43" s="14" t="s">
        <v>69</v>
      </c>
    </row>
    <row r="44" spans="1:92" s="14" customFormat="1" x14ac:dyDescent="0.3">
      <c r="A44" s="3" t="s">
        <v>49</v>
      </c>
      <c r="B44" t="s">
        <v>50</v>
      </c>
      <c r="C44" t="s">
        <v>51</v>
      </c>
      <c r="D44" t="s">
        <v>567</v>
      </c>
      <c r="E44" t="s">
        <v>578</v>
      </c>
      <c r="F44" s="16">
        <v>1987</v>
      </c>
      <c r="G44" s="1">
        <v>31887</v>
      </c>
      <c r="H44" s="1">
        <v>31970</v>
      </c>
      <c r="I44" s="5">
        <f t="shared" si="1"/>
        <v>84</v>
      </c>
      <c r="J44" s="5"/>
      <c r="K44" s="5"/>
      <c r="L44" s="5"/>
      <c r="M44" s="5"/>
      <c r="N44" s="240" t="s">
        <v>69</v>
      </c>
      <c r="O44" s="240" t="s">
        <v>69</v>
      </c>
      <c r="P44" s="240" t="s">
        <v>69</v>
      </c>
      <c r="Q44" s="240" t="s">
        <v>69</v>
      </c>
      <c r="R44" s="240" t="s">
        <v>69</v>
      </c>
      <c r="S44" s="240" t="s">
        <v>69</v>
      </c>
      <c r="T44" s="240" t="s">
        <v>69</v>
      </c>
      <c r="U44" s="240" t="s">
        <v>69</v>
      </c>
      <c r="V44" s="240" t="s">
        <v>69</v>
      </c>
      <c r="W44" s="18" t="s">
        <v>69</v>
      </c>
      <c r="X44" s="18" t="s">
        <v>69</v>
      </c>
      <c r="Y44" s="18" t="s">
        <v>69</v>
      </c>
      <c r="Z44" s="18" t="s">
        <v>69</v>
      </c>
      <c r="AA44" s="18"/>
      <c r="AB44" s="18"/>
      <c r="AC44" s="6">
        <v>10887</v>
      </c>
      <c r="AD44" s="18" t="s">
        <v>69</v>
      </c>
      <c r="AE44" s="6">
        <v>8857</v>
      </c>
      <c r="AF44" s="6">
        <v>12917</v>
      </c>
      <c r="AG44" s="6"/>
      <c r="AH44" s="6"/>
      <c r="AI44" s="6">
        <f>AJ44</f>
        <v>26594</v>
      </c>
      <c r="AJ44" s="6">
        <v>26594</v>
      </c>
      <c r="AK44" s="18" t="s">
        <v>69</v>
      </c>
      <c r="AL44" s="6">
        <v>21480</v>
      </c>
      <c r="AM44" s="6">
        <v>31709</v>
      </c>
      <c r="AN44" s="6">
        <v>3773</v>
      </c>
      <c r="AO44" s="18" t="s">
        <v>69</v>
      </c>
      <c r="AP44" s="6">
        <v>1369</v>
      </c>
      <c r="AQ44" s="6">
        <v>6178</v>
      </c>
      <c r="AR44" s="6">
        <v>22850</v>
      </c>
      <c r="AS44" s="6" t="s">
        <v>69</v>
      </c>
      <c r="AT44" s="6">
        <v>18468</v>
      </c>
      <c r="AU44" s="6">
        <v>27231</v>
      </c>
      <c r="AV44" s="26">
        <f>AZ44</f>
        <v>5594.9118211125442</v>
      </c>
      <c r="AW44" s="28" t="s">
        <v>69</v>
      </c>
      <c r="AX44" s="25">
        <f>AVERAGE(AX45:AX46)</f>
        <v>4.7532473880369039</v>
      </c>
      <c r="AY44" s="8"/>
      <c r="AZ44" s="26">
        <f>AJ44/AX44</f>
        <v>5594.9118211125442</v>
      </c>
      <c r="BA44" s="8">
        <f>BC44+BI44</f>
        <v>389</v>
      </c>
      <c r="BB44" s="21" t="s">
        <v>69</v>
      </c>
      <c r="BC44" s="6">
        <v>292</v>
      </c>
      <c r="BD44" s="27" t="s">
        <v>69</v>
      </c>
      <c r="BE44" s="6">
        <v>211</v>
      </c>
      <c r="BF44" s="6">
        <v>373</v>
      </c>
      <c r="BG44" s="9" t="s">
        <v>69</v>
      </c>
      <c r="BH44" s="9" t="s">
        <v>69</v>
      </c>
      <c r="BI44" s="6">
        <v>97</v>
      </c>
      <c r="BJ44" s="28" t="s">
        <v>69</v>
      </c>
      <c r="BK44" s="9">
        <v>6</v>
      </c>
      <c r="BL44" s="9">
        <v>231</v>
      </c>
      <c r="BM44" s="9"/>
      <c r="BN44" s="9"/>
      <c r="BO44" s="8">
        <f>BQ44+BX44</f>
        <v>0</v>
      </c>
      <c r="BP44" s="14" t="s">
        <v>69</v>
      </c>
      <c r="BQ44" s="6">
        <v>0</v>
      </c>
      <c r="BR44" s="14" t="s">
        <v>69</v>
      </c>
      <c r="BS44" s="6">
        <v>0</v>
      </c>
      <c r="BT44" s="6">
        <v>0</v>
      </c>
      <c r="BU44" s="6"/>
      <c r="BV44" s="6"/>
      <c r="BW44" s="9" t="s">
        <v>69</v>
      </c>
      <c r="BX44" s="6">
        <v>0</v>
      </c>
      <c r="BY44" s="6">
        <v>0</v>
      </c>
      <c r="BZ44" s="6">
        <v>0</v>
      </c>
      <c r="CA44" s="6"/>
      <c r="CB44" s="6"/>
      <c r="CC44" s="9" t="s">
        <v>69</v>
      </c>
      <c r="CD44" s="9" t="s">
        <v>69</v>
      </c>
      <c r="CE44" s="9"/>
      <c r="CF44" s="9" t="s">
        <v>69</v>
      </c>
      <c r="CG44" s="9" t="s">
        <v>69</v>
      </c>
      <c r="CH44" s="9" t="s">
        <v>69</v>
      </c>
      <c r="CI44" s="9" t="s">
        <v>69</v>
      </c>
      <c r="CJ44" s="9" t="s">
        <v>69</v>
      </c>
      <c r="CK44" s="9"/>
      <c r="CL44" s="9" t="s">
        <v>69</v>
      </c>
      <c r="CM44" s="9" t="s">
        <v>69</v>
      </c>
      <c r="CN44" s="9" t="s">
        <v>69</v>
      </c>
    </row>
    <row r="45" spans="1:92" s="14" customFormat="1" x14ac:dyDescent="0.3">
      <c r="A45" s="4" t="s">
        <v>53</v>
      </c>
      <c r="B45" t="s">
        <v>54</v>
      </c>
      <c r="C45" t="s">
        <v>55</v>
      </c>
      <c r="D45" t="s">
        <v>567</v>
      </c>
      <c r="E45" t="s">
        <v>573</v>
      </c>
      <c r="F45" s="16">
        <v>1988</v>
      </c>
      <c r="G45" s="1">
        <v>32244</v>
      </c>
      <c r="H45" s="1">
        <v>32334</v>
      </c>
      <c r="I45" s="5">
        <f t="shared" si="1"/>
        <v>91</v>
      </c>
      <c r="J45" s="5"/>
      <c r="K45" s="5"/>
      <c r="L45" s="5"/>
      <c r="M45" s="5"/>
      <c r="N45" s="240" t="s">
        <v>69</v>
      </c>
      <c r="O45" s="240" t="s">
        <v>69</v>
      </c>
      <c r="P45" s="240" t="s">
        <v>69</v>
      </c>
      <c r="Q45" s="240" t="s">
        <v>69</v>
      </c>
      <c r="R45" s="240" t="s">
        <v>69</v>
      </c>
      <c r="S45" s="240" t="s">
        <v>69</v>
      </c>
      <c r="T45" s="240" t="s">
        <v>69</v>
      </c>
      <c r="U45" s="240" t="s">
        <v>69</v>
      </c>
      <c r="V45" s="240" t="s">
        <v>69</v>
      </c>
      <c r="W45" s="6">
        <v>2518</v>
      </c>
      <c r="X45" s="20" t="s">
        <v>69</v>
      </c>
      <c r="Y45" s="6">
        <v>2061</v>
      </c>
      <c r="Z45" s="6">
        <v>2975</v>
      </c>
      <c r="AA45" s="6"/>
      <c r="AB45" s="6"/>
      <c r="AC45" s="6">
        <v>14214</v>
      </c>
      <c r="AD45" s="18" t="s">
        <v>69</v>
      </c>
      <c r="AE45" s="6">
        <v>11606</v>
      </c>
      <c r="AF45" s="6">
        <v>16822</v>
      </c>
      <c r="AG45" s="6"/>
      <c r="AH45" s="6"/>
      <c r="AI45" s="6">
        <f>AJ45</f>
        <v>36222</v>
      </c>
      <c r="AJ45" s="6">
        <v>36222</v>
      </c>
      <c r="AK45" s="18" t="s">
        <v>69</v>
      </c>
      <c r="AL45" s="6">
        <v>29102</v>
      </c>
      <c r="AM45" s="6">
        <v>43343</v>
      </c>
      <c r="AN45" s="6">
        <v>3435</v>
      </c>
      <c r="AO45" s="18" t="s">
        <v>69</v>
      </c>
      <c r="AP45" s="6">
        <v>1957</v>
      </c>
      <c r="AQ45" s="6">
        <v>4913</v>
      </c>
      <c r="AR45" s="6">
        <v>32723</v>
      </c>
      <c r="AS45" s="6" t="s">
        <v>69</v>
      </c>
      <c r="AT45" s="6">
        <v>25772</v>
      </c>
      <c r="AU45" s="6">
        <v>39674</v>
      </c>
      <c r="AV45" s="8">
        <f>AY45</f>
        <v>6416.7015618404394</v>
      </c>
      <c r="AW45" s="28" t="s">
        <v>69</v>
      </c>
      <c r="AX45" s="109">
        <f>AJ45/AY45</f>
        <v>5.644956314535345</v>
      </c>
      <c r="AY45" s="8">
        <f>W45/AC45*AJ45</f>
        <v>6416.7015618404394</v>
      </c>
      <c r="AZ45" s="8"/>
      <c r="BA45" s="8">
        <f>BC45+BI45</f>
        <v>238</v>
      </c>
      <c r="BB45" s="21" t="s">
        <v>69</v>
      </c>
      <c r="BC45" s="6">
        <v>221</v>
      </c>
      <c r="BD45" s="27" t="s">
        <v>69</v>
      </c>
      <c r="BE45" s="6">
        <v>28</v>
      </c>
      <c r="BF45" s="6">
        <v>439</v>
      </c>
      <c r="BG45" s="9" t="s">
        <v>69</v>
      </c>
      <c r="BH45" s="9" t="s">
        <v>69</v>
      </c>
      <c r="BI45" s="6">
        <v>17</v>
      </c>
      <c r="BJ45" s="28" t="s">
        <v>69</v>
      </c>
      <c r="BK45" s="6">
        <v>2</v>
      </c>
      <c r="BL45" s="6">
        <v>40</v>
      </c>
      <c r="BM45" s="6"/>
      <c r="BN45" s="6"/>
      <c r="BO45" s="8">
        <f>BQ45+BX45</f>
        <v>6</v>
      </c>
      <c r="BP45" s="14" t="s">
        <v>69</v>
      </c>
      <c r="BQ45" s="6">
        <v>6</v>
      </c>
      <c r="BR45" s="14" t="s">
        <v>69</v>
      </c>
      <c r="BS45" s="6">
        <v>1</v>
      </c>
      <c r="BT45" s="6">
        <v>17</v>
      </c>
      <c r="BU45" s="6"/>
      <c r="BV45" s="6"/>
      <c r="BW45" s="9" t="s">
        <v>69</v>
      </c>
      <c r="BX45" s="6">
        <v>0</v>
      </c>
      <c r="BY45" s="6">
        <v>0</v>
      </c>
      <c r="BZ45" s="6">
        <v>0</v>
      </c>
      <c r="CA45" s="6"/>
      <c r="CB45" s="6"/>
      <c r="CC45" s="9" t="s">
        <v>69</v>
      </c>
      <c r="CD45" s="9" t="s">
        <v>69</v>
      </c>
      <c r="CE45" s="9"/>
      <c r="CF45" s="9" t="s">
        <v>69</v>
      </c>
      <c r="CG45" s="9" t="s">
        <v>69</v>
      </c>
      <c r="CH45" s="9" t="s">
        <v>69</v>
      </c>
      <c r="CI45" s="9" t="s">
        <v>69</v>
      </c>
      <c r="CJ45" s="9" t="s">
        <v>69</v>
      </c>
      <c r="CK45" s="9"/>
      <c r="CL45" s="9" t="s">
        <v>69</v>
      </c>
      <c r="CM45" s="9" t="s">
        <v>69</v>
      </c>
      <c r="CN45" s="9" t="s">
        <v>69</v>
      </c>
    </row>
    <row r="46" spans="1:92" s="14" customFormat="1" x14ac:dyDescent="0.3">
      <c r="A46" s="4" t="s">
        <v>56</v>
      </c>
      <c r="B46" t="s">
        <v>57</v>
      </c>
      <c r="C46" t="s">
        <v>58</v>
      </c>
      <c r="D46" t="s">
        <v>567</v>
      </c>
      <c r="E46" t="s">
        <v>568</v>
      </c>
      <c r="F46" s="16">
        <v>1989</v>
      </c>
      <c r="G46" s="1">
        <v>32622</v>
      </c>
      <c r="H46" s="1">
        <v>32684</v>
      </c>
      <c r="I46" s="5">
        <f t="shared" si="1"/>
        <v>63</v>
      </c>
      <c r="J46" s="5"/>
      <c r="K46" s="5"/>
      <c r="L46" s="5"/>
      <c r="M46" s="5"/>
      <c r="N46" s="240" t="s">
        <v>69</v>
      </c>
      <c r="O46" s="240" t="s">
        <v>69</v>
      </c>
      <c r="P46" s="240" t="s">
        <v>69</v>
      </c>
      <c r="Q46" s="240" t="s">
        <v>69</v>
      </c>
      <c r="R46" s="240" t="s">
        <v>69</v>
      </c>
      <c r="S46" s="240" t="s">
        <v>69</v>
      </c>
      <c r="T46" s="240" t="s">
        <v>69</v>
      </c>
      <c r="U46" s="240" t="s">
        <v>69</v>
      </c>
      <c r="V46" s="240" t="s">
        <v>69</v>
      </c>
      <c r="W46" s="6">
        <v>1235</v>
      </c>
      <c r="X46" s="20" t="s">
        <v>69</v>
      </c>
      <c r="Y46" s="6">
        <v>1035</v>
      </c>
      <c r="Z46" s="6">
        <v>1436</v>
      </c>
      <c r="AA46" s="6"/>
      <c r="AB46" s="6"/>
      <c r="AC46" s="6">
        <v>4769</v>
      </c>
      <c r="AD46" s="18" t="s">
        <v>69</v>
      </c>
      <c r="AE46" s="6">
        <v>3890</v>
      </c>
      <c r="AF46" s="6">
        <v>5648</v>
      </c>
      <c r="AG46" s="6"/>
      <c r="AH46" s="6"/>
      <c r="AI46" s="6">
        <f>AJ46</f>
        <v>10526</v>
      </c>
      <c r="AJ46" s="6">
        <v>10526</v>
      </c>
      <c r="AK46" s="18" t="s">
        <v>69</v>
      </c>
      <c r="AL46" s="6">
        <v>8528</v>
      </c>
      <c r="AM46" s="6">
        <v>12524</v>
      </c>
      <c r="AN46" s="6">
        <v>1108</v>
      </c>
      <c r="AO46" s="18" t="s">
        <v>69</v>
      </c>
      <c r="AP46" s="6">
        <v>426</v>
      </c>
      <c r="AQ46" s="6">
        <v>1790</v>
      </c>
      <c r="AR46" s="6">
        <v>9363</v>
      </c>
      <c r="AS46" s="6" t="s">
        <v>69</v>
      </c>
      <c r="AT46" s="6">
        <v>7518</v>
      </c>
      <c r="AU46" s="6">
        <v>11208</v>
      </c>
      <c r="AV46" s="8">
        <f>AY46</f>
        <v>2725.856573705179</v>
      </c>
      <c r="AW46" s="28" t="s">
        <v>69</v>
      </c>
      <c r="AX46" s="109">
        <f>AJ46/AY46</f>
        <v>3.861538461538462</v>
      </c>
      <c r="AY46" s="8">
        <f>W46/AC46*AJ46</f>
        <v>2725.856573705179</v>
      </c>
      <c r="AZ46" s="8"/>
      <c r="BA46" s="8">
        <f>BC46+BI46</f>
        <v>124</v>
      </c>
      <c r="BB46" s="21" t="s">
        <v>69</v>
      </c>
      <c r="BC46" s="6">
        <v>116</v>
      </c>
      <c r="BD46" s="27" t="s">
        <v>69</v>
      </c>
      <c r="BE46" s="6">
        <v>15</v>
      </c>
      <c r="BF46" s="6">
        <v>261</v>
      </c>
      <c r="BG46" s="9" t="s">
        <v>69</v>
      </c>
      <c r="BH46" s="9" t="s">
        <v>69</v>
      </c>
      <c r="BI46" s="6">
        <v>8</v>
      </c>
      <c r="BJ46" s="28" t="s">
        <v>69</v>
      </c>
      <c r="BK46" s="6">
        <v>2</v>
      </c>
      <c r="BL46" s="6">
        <v>21</v>
      </c>
      <c r="BM46" s="6"/>
      <c r="BN46" s="6"/>
      <c r="BO46" s="8">
        <f>BQ46+BX46</f>
        <v>80</v>
      </c>
      <c r="BP46" s="14" t="s">
        <v>69</v>
      </c>
      <c r="BQ46" s="6">
        <v>0</v>
      </c>
      <c r="BR46" s="14" t="s">
        <v>69</v>
      </c>
      <c r="BS46" s="6">
        <v>0</v>
      </c>
      <c r="BT46" s="6">
        <v>0</v>
      </c>
      <c r="BU46" s="6"/>
      <c r="BV46" s="6"/>
      <c r="BW46" s="9" t="s">
        <v>69</v>
      </c>
      <c r="BX46" s="6">
        <v>80</v>
      </c>
      <c r="BY46" s="6">
        <v>5</v>
      </c>
      <c r="BZ46" s="6">
        <v>229</v>
      </c>
      <c r="CA46" s="6"/>
      <c r="CB46" s="6"/>
      <c r="CC46" s="9" t="s">
        <v>69</v>
      </c>
      <c r="CD46" s="9" t="s">
        <v>69</v>
      </c>
      <c r="CE46" s="9"/>
      <c r="CF46" s="9" t="s">
        <v>69</v>
      </c>
      <c r="CG46" s="9" t="s">
        <v>69</v>
      </c>
      <c r="CH46" s="9" t="s">
        <v>69</v>
      </c>
      <c r="CI46" s="9" t="s">
        <v>69</v>
      </c>
      <c r="CJ46" s="9" t="s">
        <v>69</v>
      </c>
      <c r="CK46" s="9"/>
      <c r="CL46" s="9" t="s">
        <v>69</v>
      </c>
      <c r="CM46" s="9" t="s">
        <v>69</v>
      </c>
      <c r="CN46" s="9" t="s">
        <v>69</v>
      </c>
    </row>
    <row r="47" spans="1:92" x14ac:dyDescent="0.3">
      <c r="A47" s="4"/>
      <c r="D47" s="7" t="s">
        <v>566</v>
      </c>
      <c r="F47" s="16">
        <v>1990</v>
      </c>
      <c r="G47" s="1"/>
      <c r="H47" s="1"/>
      <c r="I47" s="5">
        <f>H47-G47+1</f>
        <v>1</v>
      </c>
      <c r="J47" s="5"/>
      <c r="K47" s="5"/>
      <c r="L47" s="5"/>
      <c r="M47" s="5"/>
      <c r="N47" s="223"/>
      <c r="O47" s="223"/>
      <c r="P47" s="223"/>
      <c r="Q47" s="223"/>
      <c r="R47" s="223"/>
      <c r="S47" s="223"/>
      <c r="T47" s="223"/>
      <c r="U47" s="223"/>
      <c r="V47" s="223"/>
      <c r="W47" s="18"/>
      <c r="X47" s="18"/>
      <c r="Y47" s="18"/>
      <c r="Z47" s="18"/>
      <c r="AA47" s="18"/>
      <c r="AB47" s="18"/>
      <c r="AC47" s="18"/>
      <c r="AD47" s="18"/>
      <c r="AE47" s="18"/>
      <c r="AF47" s="18"/>
      <c r="AG47" s="18"/>
      <c r="AH47" s="18"/>
      <c r="AI47" s="18"/>
      <c r="AJ47" s="18"/>
      <c r="AK47" s="18"/>
      <c r="AL47" s="18"/>
      <c r="AM47" s="18"/>
      <c r="AN47" s="18"/>
      <c r="AO47" s="18"/>
      <c r="AP47" s="18"/>
      <c r="AQ47" s="18"/>
      <c r="AR47" s="18"/>
      <c r="AS47" s="18"/>
      <c r="AT47" s="18"/>
      <c r="AU47" s="18"/>
      <c r="AV47" s="9"/>
      <c r="AW47" s="28"/>
      <c r="AX47" s="108"/>
      <c r="AY47" s="9"/>
      <c r="AZ47" s="8"/>
      <c r="BA47" s="6"/>
      <c r="BB47" s="6"/>
      <c r="BC47" s="9"/>
      <c r="BD47" s="9"/>
      <c r="BE47" s="28"/>
      <c r="BF47" s="28"/>
      <c r="BG47" s="28"/>
      <c r="BH47" s="28"/>
      <c r="BI47" s="8"/>
      <c r="BJ47" s="28"/>
      <c r="BK47" s="28"/>
      <c r="BL47" s="28"/>
      <c r="BM47" s="28"/>
      <c r="BN47" s="28"/>
      <c r="BO47" s="9"/>
      <c r="BP47" s="9"/>
      <c r="BQ47" s="9"/>
      <c r="BR47" s="9"/>
      <c r="BS47" s="9"/>
      <c r="BT47" s="9"/>
      <c r="BU47" s="9"/>
      <c r="BV47" s="9"/>
      <c r="BW47" s="9"/>
      <c r="BX47" s="8"/>
      <c r="BY47" s="30"/>
      <c r="BZ47" s="28"/>
      <c r="CA47" s="28"/>
      <c r="CB47" s="28"/>
      <c r="CC47" s="28"/>
      <c r="CD47" s="28"/>
    </row>
    <row r="48" spans="1:92" x14ac:dyDescent="0.3">
      <c r="D48" s="7" t="s">
        <v>566</v>
      </c>
      <c r="F48" s="16">
        <v>1991</v>
      </c>
      <c r="G48" s="1"/>
      <c r="H48" s="1"/>
      <c r="I48" s="5">
        <f t="shared" ref="I48:I63" si="2">H48-G48+1</f>
        <v>1</v>
      </c>
      <c r="J48" s="5"/>
      <c r="K48" s="5"/>
      <c r="L48" s="5"/>
      <c r="M48" s="5"/>
      <c r="N48" s="223"/>
      <c r="O48" s="223"/>
      <c r="P48" s="223"/>
      <c r="Q48" s="223"/>
      <c r="R48" s="223"/>
      <c r="S48" s="223"/>
      <c r="T48" s="223"/>
      <c r="U48" s="223"/>
      <c r="V48" s="223"/>
      <c r="W48" s="18"/>
      <c r="X48" s="18"/>
      <c r="Y48" s="18"/>
      <c r="Z48" s="18"/>
      <c r="AA48" s="18"/>
      <c r="AB48" s="18"/>
      <c r="AC48" s="18"/>
      <c r="AD48" s="18"/>
      <c r="AE48" s="18"/>
      <c r="AF48" s="18"/>
      <c r="AG48" s="18"/>
      <c r="AH48" s="18"/>
      <c r="AI48" s="18"/>
      <c r="AJ48" s="18"/>
      <c r="AK48" s="18"/>
      <c r="AL48" s="18"/>
      <c r="AM48" s="18"/>
      <c r="AN48" s="18"/>
      <c r="AO48" s="18"/>
      <c r="AP48" s="18"/>
      <c r="AQ48" s="18"/>
      <c r="AR48" s="18"/>
      <c r="AS48" s="18"/>
      <c r="AT48" s="18"/>
      <c r="AU48" s="18"/>
      <c r="AV48" s="9"/>
      <c r="AW48" s="28"/>
      <c r="AX48" s="108"/>
      <c r="AY48" s="9"/>
      <c r="AZ48" s="8"/>
      <c r="BA48" s="6"/>
      <c r="BB48" s="6"/>
      <c r="BC48" s="9"/>
      <c r="BD48" s="9"/>
      <c r="BE48" s="28"/>
      <c r="BF48" s="28"/>
      <c r="BG48" s="28"/>
      <c r="BH48" s="28"/>
      <c r="BI48" s="8"/>
      <c r="BJ48" s="28"/>
      <c r="BK48" s="28"/>
      <c r="BL48" s="28"/>
      <c r="BM48" s="28"/>
      <c r="BN48" s="28"/>
      <c r="BO48" s="9"/>
      <c r="BP48" s="9"/>
      <c r="BQ48" s="9"/>
      <c r="BR48" s="9"/>
      <c r="BS48" s="9"/>
      <c r="BT48" s="9"/>
      <c r="BU48" s="9"/>
      <c r="BV48" s="9"/>
      <c r="BW48" s="9"/>
      <c r="BX48" s="8"/>
      <c r="BY48" s="30"/>
      <c r="BZ48" s="28"/>
      <c r="CA48" s="28"/>
      <c r="CB48" s="28"/>
      <c r="CC48" s="28"/>
      <c r="CD48" s="28"/>
    </row>
    <row r="49" spans="1:92" x14ac:dyDescent="0.3">
      <c r="A49" s="3"/>
      <c r="D49" s="7" t="s">
        <v>566</v>
      </c>
      <c r="F49" s="16">
        <v>1992</v>
      </c>
      <c r="G49" s="1"/>
      <c r="H49" s="1"/>
      <c r="I49" s="5">
        <f t="shared" si="2"/>
        <v>1</v>
      </c>
      <c r="J49" s="5"/>
      <c r="K49" s="5"/>
      <c r="L49" s="5"/>
      <c r="M49" s="5"/>
      <c r="N49" s="223"/>
      <c r="O49" s="223"/>
      <c r="P49" s="223"/>
      <c r="Q49" s="223"/>
      <c r="R49" s="223"/>
      <c r="S49" s="223"/>
      <c r="T49" s="223"/>
      <c r="U49" s="223"/>
      <c r="V49" s="223"/>
      <c r="W49" s="6"/>
      <c r="X49" s="6"/>
      <c r="Y49" s="6"/>
      <c r="Z49" s="6"/>
      <c r="AA49" s="6"/>
      <c r="AB49" s="6"/>
      <c r="AC49" s="6"/>
      <c r="AD49" s="6"/>
      <c r="AE49" s="18"/>
      <c r="AF49" s="18"/>
      <c r="AG49" s="18"/>
      <c r="AH49" s="18"/>
      <c r="AI49" s="6"/>
      <c r="AJ49" s="6"/>
      <c r="AK49" s="6"/>
      <c r="AL49" s="18"/>
      <c r="AM49" s="18"/>
      <c r="AN49" s="6"/>
      <c r="AO49" s="6"/>
      <c r="AP49" s="18"/>
      <c r="AQ49" s="18"/>
      <c r="AR49" s="18"/>
      <c r="AS49" s="18"/>
      <c r="AT49" s="18"/>
      <c r="AU49" s="18"/>
      <c r="AV49" s="8"/>
      <c r="AW49" s="28"/>
      <c r="AX49" s="23"/>
      <c r="AY49" s="8"/>
      <c r="AZ49" s="8"/>
      <c r="BC49" s="6"/>
      <c r="BD49" s="6"/>
      <c r="BE49" s="28"/>
      <c r="BF49" s="28"/>
      <c r="BG49" s="28"/>
      <c r="BH49" s="28"/>
      <c r="BI49" s="103"/>
      <c r="BJ49" s="28"/>
      <c r="BK49" s="28"/>
      <c r="BL49" s="28"/>
      <c r="BM49" s="28"/>
      <c r="BN49" s="28"/>
      <c r="BS49" s="9"/>
      <c r="BT49" s="9"/>
      <c r="BU49" s="9"/>
      <c r="BV49" s="9"/>
      <c r="BX49" s="103"/>
      <c r="BY49" s="30"/>
      <c r="BZ49" s="28"/>
      <c r="CA49" s="28"/>
      <c r="CB49" s="28"/>
      <c r="CE49" s="6"/>
      <c r="CF49" s="6"/>
      <c r="CI49" s="6"/>
      <c r="CJ49" s="6"/>
      <c r="CL49" s="9"/>
    </row>
    <row r="50" spans="1:92" x14ac:dyDescent="0.3">
      <c r="A50" s="4"/>
      <c r="D50" s="7" t="s">
        <v>566</v>
      </c>
      <c r="F50" s="16">
        <v>1993</v>
      </c>
      <c r="G50" s="1"/>
      <c r="H50" s="1"/>
      <c r="I50" s="5">
        <f t="shared" si="2"/>
        <v>1</v>
      </c>
      <c r="J50" s="5"/>
      <c r="K50" s="5"/>
      <c r="L50" s="5"/>
      <c r="M50" s="5"/>
      <c r="N50" s="223"/>
      <c r="O50" s="223"/>
      <c r="P50" s="223"/>
      <c r="Q50" s="223"/>
      <c r="R50" s="223"/>
      <c r="S50" s="223"/>
      <c r="T50" s="223"/>
      <c r="U50" s="223"/>
      <c r="V50" s="223"/>
      <c r="W50" s="6"/>
      <c r="X50" s="6"/>
      <c r="Y50" s="6"/>
      <c r="Z50" s="6"/>
      <c r="AA50" s="6"/>
      <c r="AB50" s="6"/>
      <c r="AC50" s="6"/>
      <c r="AD50" s="6"/>
      <c r="AE50" s="18"/>
      <c r="AF50" s="18"/>
      <c r="AG50" s="18"/>
      <c r="AH50" s="18"/>
      <c r="AI50" s="6"/>
      <c r="AJ50" s="6"/>
      <c r="AK50" s="6"/>
      <c r="AL50" s="18"/>
      <c r="AM50" s="18"/>
      <c r="AN50" s="6"/>
      <c r="AO50" s="6"/>
      <c r="AP50" s="18"/>
      <c r="AQ50" s="18"/>
      <c r="AR50" s="18"/>
      <c r="AS50" s="18"/>
      <c r="AT50" s="18"/>
      <c r="AU50" s="18"/>
      <c r="AV50" s="8"/>
      <c r="AW50" s="28"/>
      <c r="AX50" s="23"/>
      <c r="AY50" s="8"/>
      <c r="AZ50" s="8"/>
      <c r="BC50" s="6"/>
      <c r="BD50" s="6"/>
      <c r="BE50" s="28"/>
      <c r="BF50" s="28"/>
      <c r="BG50" s="28"/>
      <c r="BH50" s="28"/>
      <c r="BI50" s="103"/>
      <c r="BJ50" s="28"/>
      <c r="BK50" s="28"/>
      <c r="BL50" s="28"/>
      <c r="BM50" s="28"/>
      <c r="BN50" s="28"/>
      <c r="BS50" s="9"/>
      <c r="BT50" s="9"/>
      <c r="BU50" s="9"/>
      <c r="BV50" s="9"/>
      <c r="BX50" s="103"/>
      <c r="BY50" s="30"/>
      <c r="BZ50" s="28"/>
      <c r="CA50" s="28"/>
      <c r="CB50" s="28"/>
      <c r="CE50" s="6"/>
      <c r="CF50" s="6"/>
      <c r="CI50" s="6"/>
      <c r="CJ50" s="6"/>
      <c r="CL50" s="9"/>
    </row>
    <row r="51" spans="1:92" x14ac:dyDescent="0.3">
      <c r="A51" s="4"/>
      <c r="D51" s="7" t="s">
        <v>566</v>
      </c>
      <c r="F51" s="16">
        <v>1994</v>
      </c>
      <c r="G51" s="244"/>
      <c r="H51" s="1"/>
      <c r="I51" s="5">
        <f t="shared" si="2"/>
        <v>1</v>
      </c>
      <c r="J51" s="5"/>
      <c r="K51" s="5"/>
      <c r="L51" s="5"/>
      <c r="M51" s="5"/>
      <c r="N51" s="223"/>
      <c r="O51" s="223"/>
      <c r="P51" s="223"/>
      <c r="Q51" s="223"/>
      <c r="R51" s="223"/>
      <c r="S51" s="223"/>
      <c r="T51" s="223"/>
      <c r="U51" s="223"/>
      <c r="V51" s="223"/>
      <c r="W51" s="6"/>
      <c r="X51" s="6"/>
      <c r="Y51" s="6"/>
      <c r="Z51" s="6"/>
      <c r="AA51" s="6"/>
      <c r="AB51" s="6"/>
      <c r="AC51" s="6"/>
      <c r="AD51" s="6"/>
      <c r="AE51" s="18"/>
      <c r="AF51" s="18"/>
      <c r="AG51" s="18"/>
      <c r="AH51" s="18"/>
      <c r="AI51" s="6"/>
      <c r="AJ51" s="6"/>
      <c r="AK51" s="6"/>
      <c r="AL51" s="18"/>
      <c r="AM51" s="18"/>
      <c r="AN51" s="6"/>
      <c r="AO51" s="6"/>
      <c r="AP51" s="18"/>
      <c r="AQ51" s="18"/>
      <c r="AR51" s="18"/>
      <c r="AS51" s="18"/>
      <c r="AT51" s="18"/>
      <c r="AU51" s="18"/>
      <c r="AV51" s="8"/>
      <c r="AW51" s="28"/>
      <c r="AX51" s="23"/>
      <c r="AY51" s="8"/>
      <c r="AZ51" s="8"/>
      <c r="BC51" s="6"/>
      <c r="BD51" s="6"/>
      <c r="BE51" s="28"/>
      <c r="BF51" s="28"/>
      <c r="BG51" s="28"/>
      <c r="BH51" s="28"/>
      <c r="BI51" s="103"/>
      <c r="BJ51" s="28"/>
      <c r="BK51" s="28"/>
      <c r="BL51" s="28"/>
      <c r="BM51" s="28"/>
      <c r="BN51" s="28"/>
      <c r="BS51" s="9"/>
      <c r="BT51" s="9"/>
      <c r="BU51" s="9"/>
      <c r="BV51" s="9"/>
      <c r="BX51" s="103"/>
      <c r="BY51" s="30"/>
      <c r="BZ51" s="28"/>
      <c r="CA51" s="28"/>
      <c r="CB51" s="28"/>
      <c r="CC51" s="6"/>
      <c r="CD51" s="6"/>
      <c r="CE51" s="6"/>
      <c r="CF51" s="6"/>
      <c r="CI51" s="6"/>
      <c r="CJ51" s="6"/>
      <c r="CK51" s="6"/>
      <c r="CL51" s="6"/>
    </row>
    <row r="52" spans="1:92" s="51" customFormat="1" x14ac:dyDescent="0.3">
      <c r="A52" s="57" t="s">
        <v>703</v>
      </c>
      <c r="B52" s="48"/>
      <c r="C52" s="48"/>
      <c r="E52" s="112"/>
      <c r="F52" s="50"/>
      <c r="G52" s="112"/>
      <c r="I52" s="58"/>
      <c r="J52" s="246"/>
      <c r="K52" s="246"/>
      <c r="L52" s="246"/>
      <c r="M52" s="246"/>
      <c r="N52" s="246"/>
      <c r="O52" s="246"/>
      <c r="P52" s="58"/>
      <c r="Q52" s="58"/>
      <c r="R52" s="58"/>
      <c r="S52" s="58"/>
      <c r="T52" s="58"/>
      <c r="U52" s="58"/>
      <c r="V52" s="58"/>
      <c r="W52" s="52"/>
      <c r="X52" s="52"/>
      <c r="Y52" s="52"/>
      <c r="Z52" s="52"/>
      <c r="AA52" s="52"/>
      <c r="AB52" s="52"/>
      <c r="AC52" s="53"/>
      <c r="AD52" s="53"/>
      <c r="AE52" s="53"/>
      <c r="AF52" s="53"/>
      <c r="AG52" s="53"/>
      <c r="AH52" s="53"/>
      <c r="AI52" s="53"/>
      <c r="AJ52" s="53"/>
      <c r="AK52" s="53"/>
      <c r="AL52" s="53"/>
      <c r="AM52" s="53"/>
      <c r="AN52" s="53"/>
      <c r="AO52" s="53"/>
      <c r="AP52" s="53"/>
      <c r="AQ52" s="53"/>
      <c r="AR52" s="53"/>
      <c r="AS52" s="53"/>
      <c r="AT52" s="53"/>
      <c r="AU52" s="53"/>
      <c r="AX52" s="54"/>
      <c r="AY52" s="55"/>
      <c r="BA52" s="53"/>
      <c r="BB52" s="53"/>
      <c r="BC52" s="53"/>
      <c r="BD52" s="56"/>
      <c r="BE52" s="56"/>
      <c r="BF52" s="56"/>
      <c r="BG52" s="56"/>
      <c r="BH52" s="56"/>
      <c r="BI52" s="55"/>
      <c r="BJ52" s="55"/>
      <c r="BK52" s="55"/>
      <c r="BL52" s="55"/>
      <c r="BM52" s="55"/>
      <c r="BN52" s="55"/>
      <c r="BO52" s="56"/>
      <c r="BP52" s="56"/>
      <c r="BQ52" s="53"/>
      <c r="BR52" s="56"/>
      <c r="BS52" s="56"/>
      <c r="BT52" s="56"/>
      <c r="BU52" s="56"/>
      <c r="BV52" s="56"/>
      <c r="BW52" s="53"/>
      <c r="BX52" s="55"/>
    </row>
    <row r="53" spans="1:92" x14ac:dyDescent="0.3">
      <c r="A53" s="4"/>
      <c r="D53" s="7" t="s">
        <v>566</v>
      </c>
      <c r="F53" s="16">
        <v>1995</v>
      </c>
      <c r="G53" s="1"/>
      <c r="H53" s="1"/>
      <c r="I53" s="5">
        <f t="shared" si="2"/>
        <v>1</v>
      </c>
      <c r="J53" s="60"/>
      <c r="K53" s="60"/>
      <c r="L53" s="60"/>
      <c r="M53" s="60"/>
      <c r="N53" s="237"/>
      <c r="O53" s="237"/>
      <c r="P53" s="113"/>
      <c r="Q53" s="115"/>
      <c r="R53" s="115"/>
      <c r="S53" s="235"/>
      <c r="T53" s="223"/>
      <c r="U53" s="240"/>
      <c r="V53" s="240"/>
      <c r="W53" s="6"/>
      <c r="X53" s="6"/>
      <c r="Y53" s="6"/>
      <c r="Z53" s="6"/>
      <c r="AA53" s="6"/>
      <c r="AB53" s="6"/>
      <c r="AC53" s="6"/>
      <c r="AD53" s="6"/>
      <c r="AE53" s="18"/>
      <c r="AF53" s="18"/>
      <c r="AG53" s="18"/>
      <c r="AH53" s="18"/>
      <c r="AI53" s="26"/>
      <c r="AJ53" s="6"/>
      <c r="AK53" s="6"/>
      <c r="AL53" s="18"/>
      <c r="AM53" s="18"/>
      <c r="AN53" s="6"/>
      <c r="AO53" s="6"/>
      <c r="AP53" s="18"/>
      <c r="AQ53" s="18"/>
      <c r="AR53" s="18"/>
      <c r="AS53" s="18"/>
      <c r="AT53" s="18"/>
      <c r="AU53" s="18"/>
      <c r="AV53" s="9"/>
      <c r="AW53" s="28"/>
      <c r="AX53" s="10"/>
      <c r="AY53" s="8"/>
      <c r="BA53" s="6"/>
      <c r="BB53" s="6"/>
      <c r="BC53" s="6"/>
      <c r="BD53" s="6"/>
      <c r="BE53" s="28"/>
      <c r="BF53" s="28"/>
      <c r="BG53" s="28"/>
      <c r="BH53" s="28"/>
      <c r="BI53" s="103"/>
      <c r="BJ53" s="28"/>
      <c r="BK53" s="28"/>
      <c r="BL53" s="28"/>
      <c r="BM53" s="28"/>
      <c r="BN53" s="28"/>
      <c r="BO53" s="6"/>
      <c r="BP53" s="6"/>
      <c r="BQ53" s="6"/>
      <c r="BR53" s="6"/>
      <c r="BS53" s="9"/>
      <c r="BT53" s="9"/>
      <c r="BU53" s="9"/>
      <c r="BV53" s="9"/>
      <c r="BX53" s="103"/>
      <c r="BY53" s="30"/>
      <c r="BZ53" s="28"/>
      <c r="CA53" s="28"/>
      <c r="CB53" s="28"/>
      <c r="CC53" s="6"/>
      <c r="CD53" s="6"/>
      <c r="CE53" s="6"/>
      <c r="CF53" s="6"/>
      <c r="CI53" s="6"/>
      <c r="CJ53" s="6"/>
    </row>
    <row r="54" spans="1:92" s="48" customFormat="1" x14ac:dyDescent="0.3">
      <c r="A54" s="57" t="s">
        <v>704</v>
      </c>
      <c r="D54" s="280"/>
      <c r="F54" s="325"/>
      <c r="G54" s="326"/>
      <c r="H54" s="326"/>
      <c r="I54" s="58"/>
      <c r="J54" s="246"/>
      <c r="K54" s="246"/>
      <c r="L54" s="246"/>
      <c r="M54" s="246"/>
      <c r="N54" s="246"/>
      <c r="O54" s="246"/>
      <c r="P54" s="331"/>
      <c r="Q54" s="330"/>
      <c r="R54" s="330"/>
      <c r="S54" s="225"/>
      <c r="T54" s="58"/>
      <c r="U54" s="336"/>
      <c r="V54" s="336"/>
      <c r="W54" s="330"/>
      <c r="X54" s="330"/>
      <c r="Y54" s="330"/>
      <c r="Z54" s="330"/>
      <c r="AA54" s="330"/>
      <c r="AB54" s="330"/>
      <c r="AC54" s="330"/>
      <c r="AD54" s="330"/>
      <c r="AE54" s="329"/>
      <c r="AF54" s="329"/>
      <c r="AG54" s="329"/>
      <c r="AH54" s="329"/>
      <c r="AI54" s="337"/>
      <c r="AJ54" s="330"/>
      <c r="AK54" s="330"/>
      <c r="AL54" s="329"/>
      <c r="AM54" s="329"/>
      <c r="AN54" s="330"/>
      <c r="AO54" s="330"/>
      <c r="AP54" s="329"/>
      <c r="AQ54" s="329"/>
      <c r="AR54" s="329"/>
      <c r="AS54" s="329"/>
      <c r="AT54" s="329"/>
      <c r="AU54" s="329"/>
      <c r="AV54" s="328"/>
      <c r="AW54" s="332"/>
      <c r="AX54" s="338"/>
      <c r="AY54" s="331"/>
      <c r="BA54" s="330"/>
      <c r="BB54" s="330"/>
      <c r="BC54" s="330"/>
      <c r="BD54" s="330"/>
      <c r="BE54" s="332"/>
      <c r="BF54" s="332"/>
      <c r="BG54" s="332"/>
      <c r="BH54" s="332"/>
      <c r="BI54" s="334"/>
      <c r="BJ54" s="332"/>
      <c r="BK54" s="332"/>
      <c r="BL54" s="332"/>
      <c r="BM54" s="332"/>
      <c r="BN54" s="332"/>
      <c r="BO54" s="330"/>
      <c r="BP54" s="330"/>
      <c r="BQ54" s="330"/>
      <c r="BR54" s="330"/>
      <c r="BS54" s="328"/>
      <c r="BT54" s="328"/>
      <c r="BU54" s="328"/>
      <c r="BV54" s="328"/>
      <c r="BX54" s="334"/>
      <c r="BY54" s="335"/>
      <c r="BZ54" s="332"/>
      <c r="CA54" s="332"/>
      <c r="CB54" s="332"/>
      <c r="CC54" s="330"/>
      <c r="CD54" s="330"/>
      <c r="CE54" s="330"/>
      <c r="CF54" s="330"/>
      <c r="CI54" s="330"/>
      <c r="CJ54" s="330"/>
    </row>
    <row r="55" spans="1:92" x14ac:dyDescent="0.3">
      <c r="A55" s="4"/>
      <c r="D55" s="7" t="s">
        <v>566</v>
      </c>
      <c r="F55" s="16">
        <v>1996</v>
      </c>
      <c r="G55" s="1"/>
      <c r="H55" s="1"/>
      <c r="I55" s="5">
        <f t="shared" si="2"/>
        <v>1</v>
      </c>
      <c r="J55" s="60"/>
      <c r="K55" s="60"/>
      <c r="L55" s="60"/>
      <c r="M55" s="60"/>
      <c r="N55" s="237"/>
      <c r="O55" s="237"/>
      <c r="P55" s="113"/>
      <c r="Q55" s="115"/>
      <c r="R55" s="115"/>
      <c r="S55" s="115"/>
      <c r="T55" s="223"/>
      <c r="U55" s="240"/>
      <c r="V55" s="240"/>
      <c r="W55" s="6"/>
      <c r="X55" s="6"/>
      <c r="Y55" s="6"/>
      <c r="Z55" s="6"/>
      <c r="AA55" s="6"/>
      <c r="AB55" s="6"/>
      <c r="AC55" s="6"/>
      <c r="AD55" s="6"/>
      <c r="AE55" s="18"/>
      <c r="AF55" s="18"/>
      <c r="AG55" s="18"/>
      <c r="AH55" s="18"/>
      <c r="AI55" s="26"/>
      <c r="AJ55" s="6"/>
      <c r="AK55" s="6"/>
      <c r="AL55" s="18"/>
      <c r="AM55" s="18"/>
      <c r="AN55" s="6"/>
      <c r="AO55" s="9"/>
      <c r="AP55" s="18"/>
      <c r="AQ55" s="18"/>
      <c r="AR55" s="18"/>
      <c r="AS55" s="18"/>
      <c r="AT55" s="18"/>
      <c r="AU55" s="18"/>
      <c r="AV55" s="9"/>
      <c r="AW55" s="28"/>
      <c r="AX55" s="10"/>
      <c r="AY55" s="8"/>
      <c r="AZ55" s="26"/>
      <c r="BA55" s="9"/>
      <c r="BB55" s="9"/>
      <c r="BC55" s="26"/>
      <c r="BD55" s="28"/>
      <c r="BE55" s="28"/>
      <c r="BF55" s="28"/>
      <c r="BG55" s="28"/>
      <c r="BH55" s="28"/>
      <c r="BI55" s="103"/>
      <c r="BJ55" s="28"/>
      <c r="BK55" s="28"/>
      <c r="BL55" s="28"/>
      <c r="BM55" s="28"/>
      <c r="BN55" s="28"/>
      <c r="BO55" s="28"/>
      <c r="BP55" s="28"/>
      <c r="BQ55" s="26"/>
      <c r="BR55" s="9"/>
      <c r="BS55" s="9"/>
      <c r="BT55" s="9"/>
      <c r="BU55" s="9"/>
      <c r="BV55" s="9"/>
      <c r="BX55" s="103"/>
      <c r="BY55" s="30"/>
      <c r="BZ55" s="28"/>
      <c r="CA55" s="28"/>
      <c r="CB55" s="28"/>
      <c r="CC55" s="28"/>
      <c r="CD55" s="28"/>
      <c r="CE55" s="28"/>
      <c r="CF55" s="28"/>
      <c r="CG55" s="28"/>
      <c r="CH55" s="28"/>
      <c r="CI55" s="28"/>
      <c r="CJ55" s="28"/>
      <c r="CK55" s="28"/>
      <c r="CL55" s="28"/>
      <c r="CM55" s="28"/>
      <c r="CN55" s="28"/>
    </row>
    <row r="56" spans="1:92" x14ac:dyDescent="0.3">
      <c r="A56" s="4"/>
      <c r="D56" s="7" t="s">
        <v>566</v>
      </c>
      <c r="F56" s="16">
        <v>1997</v>
      </c>
      <c r="G56" s="1"/>
      <c r="H56" s="1"/>
      <c r="I56" s="5">
        <f t="shared" si="2"/>
        <v>1</v>
      </c>
      <c r="J56" s="60"/>
      <c r="K56" s="60"/>
      <c r="L56" s="60"/>
      <c r="M56" s="60"/>
      <c r="N56" s="237"/>
      <c r="O56" s="237"/>
      <c r="P56" s="113"/>
      <c r="Q56" s="115"/>
      <c r="R56" s="115"/>
      <c r="S56" s="115"/>
      <c r="T56" s="223"/>
      <c r="U56" s="240"/>
      <c r="V56" s="240"/>
      <c r="W56" s="6"/>
      <c r="X56" s="6"/>
      <c r="Y56" s="6"/>
      <c r="Z56" s="6"/>
      <c r="AA56" s="6"/>
      <c r="AB56" s="6"/>
      <c r="AC56" s="6"/>
      <c r="AD56" s="6"/>
      <c r="AE56" s="18"/>
      <c r="AF56" s="18"/>
      <c r="AG56" s="18"/>
      <c r="AH56" s="18"/>
      <c r="AI56" s="26"/>
      <c r="AJ56" s="6"/>
      <c r="AK56" s="6"/>
      <c r="AL56" s="18"/>
      <c r="AM56" s="18"/>
      <c r="AN56" s="6"/>
      <c r="AO56" s="9"/>
      <c r="AP56" s="18"/>
      <c r="AQ56" s="18"/>
      <c r="AR56" s="18"/>
      <c r="AS56" s="18"/>
      <c r="AT56" s="18"/>
      <c r="AU56" s="18"/>
      <c r="AV56" s="9"/>
      <c r="AW56" s="28"/>
      <c r="AX56" s="10"/>
      <c r="AY56" s="8"/>
      <c r="BA56" s="9"/>
      <c r="BB56" s="9"/>
      <c r="BC56" s="26"/>
      <c r="BD56" s="28"/>
      <c r="BE56" s="28"/>
      <c r="BF56" s="28"/>
      <c r="BG56" s="28"/>
      <c r="BH56" s="28"/>
      <c r="BI56" s="103"/>
      <c r="BJ56" s="28"/>
      <c r="BK56" s="28"/>
      <c r="BL56" s="28"/>
      <c r="BM56" s="28"/>
      <c r="BN56" s="28"/>
      <c r="BO56" s="28"/>
      <c r="BP56" s="28"/>
      <c r="BQ56" s="26"/>
      <c r="BR56" s="9"/>
      <c r="BS56" s="9"/>
      <c r="BT56" s="9"/>
      <c r="BU56" s="9"/>
      <c r="BV56" s="9"/>
      <c r="BX56" s="103"/>
      <c r="BY56" s="30"/>
      <c r="BZ56" s="28"/>
      <c r="CA56" s="28"/>
      <c r="CB56" s="28"/>
      <c r="CC56" s="28"/>
      <c r="CD56" s="28"/>
      <c r="CE56" s="28"/>
      <c r="CF56" s="28"/>
      <c r="CG56" s="28"/>
      <c r="CH56" s="28"/>
      <c r="CI56" s="28"/>
      <c r="CJ56" s="28"/>
      <c r="CK56" s="28"/>
      <c r="CL56" s="28"/>
      <c r="CM56" s="28"/>
      <c r="CN56" s="28"/>
    </row>
    <row r="57" spans="1:92" x14ac:dyDescent="0.3">
      <c r="A57" s="4"/>
      <c r="D57" s="7" t="s">
        <v>566</v>
      </c>
      <c r="F57" s="16">
        <v>1998</v>
      </c>
      <c r="G57" s="1"/>
      <c r="H57" s="1"/>
      <c r="I57" s="5">
        <f t="shared" si="2"/>
        <v>1</v>
      </c>
      <c r="J57" s="60"/>
      <c r="K57" s="60"/>
      <c r="L57" s="60"/>
      <c r="M57" s="60"/>
      <c r="N57" s="237"/>
      <c r="O57" s="237"/>
      <c r="P57" s="113"/>
      <c r="Q57" s="115"/>
      <c r="R57" s="115"/>
      <c r="S57" s="115"/>
      <c r="T57" s="223"/>
      <c r="U57" s="240"/>
      <c r="V57" s="240"/>
      <c r="W57" s="6"/>
      <c r="X57" s="6"/>
      <c r="Y57" s="6"/>
      <c r="Z57" s="6"/>
      <c r="AA57" s="6"/>
      <c r="AB57" s="6"/>
      <c r="AC57" s="6"/>
      <c r="AD57" s="6"/>
      <c r="AE57" s="18"/>
      <c r="AF57" s="18"/>
      <c r="AG57" s="18"/>
      <c r="AH57" s="18"/>
      <c r="AI57" s="26"/>
      <c r="AJ57" s="6"/>
      <c r="AK57" s="6"/>
      <c r="AL57" s="18"/>
      <c r="AM57" s="18"/>
      <c r="AN57" s="6"/>
      <c r="AO57" s="9"/>
      <c r="AP57" s="18"/>
      <c r="AQ57" s="18"/>
      <c r="AR57" s="18"/>
      <c r="AS57" s="18"/>
      <c r="AT57" s="18"/>
      <c r="AU57" s="18"/>
      <c r="AV57" s="9"/>
      <c r="AW57" s="28"/>
      <c r="AX57" s="10"/>
      <c r="AY57" s="8"/>
      <c r="BA57" s="9"/>
      <c r="BB57" s="9"/>
      <c r="BC57" s="26"/>
      <c r="BD57" s="28"/>
      <c r="BE57" s="28"/>
      <c r="BF57" s="28"/>
      <c r="BG57" s="28"/>
      <c r="BH57" s="28"/>
      <c r="BI57" s="103"/>
      <c r="BJ57" s="28"/>
      <c r="BK57" s="28"/>
      <c r="BL57" s="28"/>
      <c r="BM57" s="28"/>
      <c r="BN57" s="28"/>
      <c r="BO57" s="28"/>
      <c r="BP57" s="28"/>
      <c r="BQ57" s="26"/>
      <c r="BR57" s="9"/>
      <c r="BS57" s="9"/>
      <c r="BT57" s="9"/>
      <c r="BU57" s="9"/>
      <c r="BV57" s="9"/>
      <c r="BX57" s="103"/>
      <c r="BY57" s="30"/>
      <c r="BZ57" s="28"/>
      <c r="CA57" s="28"/>
      <c r="CB57" s="28"/>
      <c r="CC57" s="28"/>
      <c r="CD57" s="28"/>
      <c r="CE57" s="28"/>
      <c r="CF57" s="28"/>
      <c r="CG57" s="28"/>
      <c r="CH57" s="28"/>
      <c r="CI57" s="28"/>
      <c r="CJ57" s="28"/>
      <c r="CK57" s="28"/>
      <c r="CL57" s="28"/>
      <c r="CM57" s="28"/>
      <c r="CN57" s="28"/>
    </row>
    <row r="58" spans="1:92" x14ac:dyDescent="0.3">
      <c r="A58" s="4"/>
      <c r="D58" s="7" t="s">
        <v>566</v>
      </c>
      <c r="F58" s="16">
        <v>1999</v>
      </c>
      <c r="G58" s="1"/>
      <c r="H58" s="1"/>
      <c r="I58" s="5">
        <f t="shared" si="2"/>
        <v>1</v>
      </c>
      <c r="J58" s="60"/>
      <c r="K58" s="60"/>
      <c r="L58" s="60"/>
      <c r="M58" s="60"/>
      <c r="N58" s="237"/>
      <c r="O58" s="237"/>
      <c r="P58" s="113"/>
      <c r="Q58" s="115"/>
      <c r="R58" s="115"/>
      <c r="S58" s="115"/>
      <c r="T58" s="223"/>
      <c r="U58" s="104"/>
      <c r="V58" s="104"/>
      <c r="W58" s="6"/>
      <c r="X58" s="6"/>
      <c r="Y58" s="6"/>
      <c r="Z58" s="6"/>
      <c r="AA58" s="6"/>
      <c r="AB58" s="6"/>
      <c r="AC58" s="6"/>
      <c r="AD58" s="6"/>
      <c r="AE58" s="18"/>
      <c r="AF58" s="18"/>
      <c r="AG58" s="18"/>
      <c r="AH58" s="18"/>
      <c r="AI58" s="26"/>
      <c r="AJ58" s="6"/>
      <c r="AK58" s="6"/>
      <c r="AL58" s="18"/>
      <c r="AM58" s="18"/>
      <c r="AN58" s="6"/>
      <c r="AO58" s="9"/>
      <c r="AP58" s="18"/>
      <c r="AQ58" s="18"/>
      <c r="AR58" s="18"/>
      <c r="AS58" s="18"/>
      <c r="AT58" s="18"/>
      <c r="AU58" s="18"/>
      <c r="AV58" s="9"/>
      <c r="AW58" s="28"/>
      <c r="AX58" s="10"/>
      <c r="AY58" s="8"/>
      <c r="BA58" s="9"/>
      <c r="BB58" s="9"/>
      <c r="BC58" s="26"/>
      <c r="BD58" s="28"/>
      <c r="BE58" s="28"/>
      <c r="BF58" s="28"/>
      <c r="BG58" s="28"/>
      <c r="BH58" s="28"/>
      <c r="BI58" s="103"/>
      <c r="BJ58" s="28"/>
      <c r="BK58" s="28"/>
      <c r="BL58" s="28"/>
      <c r="BM58" s="28"/>
      <c r="BN58" s="28"/>
      <c r="BO58" s="28"/>
      <c r="BP58" s="28"/>
      <c r="BQ58" s="26"/>
      <c r="BR58" s="9"/>
      <c r="BS58" s="9"/>
      <c r="BT58" s="9"/>
      <c r="BU58" s="9"/>
      <c r="BV58" s="9"/>
      <c r="BX58" s="103"/>
      <c r="BY58" s="30"/>
      <c r="BZ58" s="28"/>
      <c r="CA58" s="28"/>
      <c r="CB58" s="28"/>
      <c r="CC58" s="28"/>
      <c r="CD58" s="28"/>
      <c r="CE58" s="28"/>
      <c r="CF58" s="28"/>
      <c r="CG58" s="28"/>
      <c r="CH58" s="28"/>
      <c r="CI58" s="28"/>
      <c r="CJ58" s="28"/>
      <c r="CK58" s="28"/>
      <c r="CL58" s="28"/>
      <c r="CM58" s="28"/>
      <c r="CN58" s="28"/>
    </row>
    <row r="59" spans="1:92" x14ac:dyDescent="0.3">
      <c r="A59" s="4"/>
      <c r="D59" s="7" t="s">
        <v>566</v>
      </c>
      <c r="E59" s="7"/>
      <c r="F59" s="16">
        <v>2000</v>
      </c>
      <c r="G59" s="1"/>
      <c r="H59" s="1"/>
      <c r="I59" s="5">
        <f t="shared" si="2"/>
        <v>1</v>
      </c>
      <c r="J59" s="60"/>
      <c r="K59" s="60"/>
      <c r="L59" s="60"/>
      <c r="M59" s="60"/>
      <c r="N59" s="237"/>
      <c r="O59" s="237"/>
      <c r="P59" s="113"/>
      <c r="Q59" s="115"/>
      <c r="R59" s="115"/>
      <c r="S59" s="115"/>
      <c r="T59" s="223"/>
      <c r="U59" s="104"/>
      <c r="V59" s="104"/>
      <c r="W59" s="6"/>
      <c r="X59" s="6"/>
      <c r="Y59" s="6"/>
      <c r="Z59" s="6"/>
      <c r="AA59" s="6"/>
      <c r="AB59" s="6"/>
      <c r="AC59" s="6"/>
      <c r="AD59" s="6"/>
      <c r="AE59" s="18"/>
      <c r="AF59" s="18"/>
      <c r="AG59" s="18"/>
      <c r="AH59" s="18"/>
      <c r="AI59" s="26"/>
      <c r="AJ59" s="6"/>
      <c r="AK59" s="6"/>
      <c r="AL59" s="18"/>
      <c r="AM59" s="18"/>
      <c r="AN59" s="6"/>
      <c r="AO59" s="9"/>
      <c r="AP59" s="18"/>
      <c r="AQ59" s="18"/>
      <c r="AR59" s="18"/>
      <c r="AS59" s="18"/>
      <c r="AT59" s="18"/>
      <c r="AU59" s="18"/>
      <c r="AV59" s="9"/>
      <c r="AW59" s="28"/>
      <c r="AX59" s="10"/>
      <c r="AY59" s="8"/>
      <c r="BA59" s="9"/>
      <c r="BB59" s="9"/>
      <c r="BC59" s="26"/>
      <c r="BD59" s="28"/>
      <c r="BE59" s="28"/>
      <c r="BF59" s="28"/>
      <c r="BG59" s="28"/>
      <c r="BH59" s="28"/>
      <c r="BI59" s="103"/>
      <c r="BJ59" s="28"/>
      <c r="BK59" s="28"/>
      <c r="BL59" s="28"/>
      <c r="BM59" s="28"/>
      <c r="BN59" s="28"/>
      <c r="BO59" s="28"/>
      <c r="BP59" s="28"/>
      <c r="BQ59" s="26"/>
      <c r="BR59" s="9"/>
      <c r="BS59" s="9"/>
      <c r="BT59" s="9"/>
      <c r="BU59" s="9"/>
      <c r="BV59" s="9"/>
      <c r="BX59" s="103"/>
      <c r="BY59" s="30"/>
      <c r="BZ59" s="28"/>
      <c r="CA59" s="28"/>
      <c r="CB59" s="28"/>
      <c r="CC59" s="28"/>
      <c r="CD59" s="28"/>
      <c r="CE59" s="28"/>
      <c r="CF59" s="28"/>
      <c r="CG59" s="28"/>
      <c r="CH59" s="28"/>
      <c r="CI59" s="28"/>
      <c r="CJ59" s="28"/>
      <c r="CK59" s="28"/>
      <c r="CL59" s="28"/>
      <c r="CM59" s="28"/>
      <c r="CN59" s="28"/>
    </row>
    <row r="60" spans="1:92" x14ac:dyDescent="0.3">
      <c r="A60" s="4"/>
      <c r="D60" s="7" t="s">
        <v>566</v>
      </c>
      <c r="E60" s="7"/>
      <c r="F60" s="16">
        <v>2001</v>
      </c>
      <c r="G60" s="1"/>
      <c r="H60" s="1"/>
      <c r="I60" s="5">
        <f t="shared" si="2"/>
        <v>1</v>
      </c>
      <c r="J60" s="60"/>
      <c r="K60" s="60"/>
      <c r="L60" s="60"/>
      <c r="M60" s="60"/>
      <c r="N60" s="237"/>
      <c r="O60" s="237"/>
      <c r="P60" s="113"/>
      <c r="Q60" s="115"/>
      <c r="R60" s="115"/>
      <c r="S60" s="115"/>
      <c r="T60" s="223"/>
      <c r="U60" s="104"/>
      <c r="V60" s="104"/>
      <c r="W60" s="6"/>
      <c r="X60" s="6"/>
      <c r="Y60" s="6"/>
      <c r="Z60" s="6"/>
      <c r="AA60" s="6"/>
      <c r="AB60" s="6"/>
      <c r="AC60" s="6"/>
      <c r="AD60" s="6"/>
      <c r="AE60" s="18"/>
      <c r="AF60" s="18"/>
      <c r="AG60" s="18"/>
      <c r="AH60" s="18"/>
      <c r="AI60" s="26"/>
      <c r="AJ60" s="6"/>
      <c r="AK60" s="6"/>
      <c r="AL60" s="18"/>
      <c r="AM60" s="18"/>
      <c r="AN60" s="6"/>
      <c r="AO60" s="9"/>
      <c r="AP60" s="18"/>
      <c r="AQ60" s="18"/>
      <c r="AR60" s="18"/>
      <c r="AS60" s="18"/>
      <c r="AT60" s="18"/>
      <c r="AU60" s="18"/>
      <c r="AV60" s="9"/>
      <c r="AW60" s="28"/>
      <c r="AX60" s="10"/>
      <c r="AY60" s="8"/>
      <c r="BA60" s="9"/>
      <c r="BB60" s="9"/>
      <c r="BC60" s="26"/>
      <c r="BD60" s="28"/>
      <c r="BE60" s="28"/>
      <c r="BF60" s="28"/>
      <c r="BG60" s="28"/>
      <c r="BH60" s="28"/>
      <c r="BI60" s="103"/>
      <c r="BJ60" s="28"/>
      <c r="BK60" s="28"/>
      <c r="BL60" s="28"/>
      <c r="BM60" s="28"/>
      <c r="BN60" s="28"/>
      <c r="BO60" s="28"/>
      <c r="BP60" s="28"/>
      <c r="BQ60" s="26"/>
      <c r="BR60" s="9"/>
      <c r="BS60" s="9"/>
      <c r="BT60" s="9"/>
      <c r="BU60" s="9"/>
      <c r="BV60" s="9"/>
      <c r="BX60" s="103"/>
      <c r="BY60" s="30"/>
      <c r="BZ60" s="28"/>
      <c r="CA60" s="28"/>
      <c r="CB60" s="28"/>
      <c r="CC60" s="28"/>
      <c r="CD60" s="28"/>
      <c r="CE60" s="28"/>
      <c r="CF60" s="28"/>
      <c r="CG60" s="28"/>
      <c r="CH60" s="28"/>
      <c r="CI60" s="28"/>
      <c r="CJ60" s="28"/>
      <c r="CK60" s="28"/>
      <c r="CL60" s="28"/>
      <c r="CM60" s="28"/>
      <c r="CN60" s="28"/>
    </row>
    <row r="61" spans="1:92" x14ac:dyDescent="0.3">
      <c r="A61" s="4"/>
      <c r="D61" s="7" t="s">
        <v>566</v>
      </c>
      <c r="E61" s="7"/>
      <c r="F61" s="16">
        <v>2002</v>
      </c>
      <c r="G61" s="1"/>
      <c r="H61" s="1"/>
      <c r="I61" s="5">
        <f t="shared" si="2"/>
        <v>1</v>
      </c>
      <c r="J61" s="60"/>
      <c r="K61" s="60"/>
      <c r="L61" s="60"/>
      <c r="M61" s="60"/>
      <c r="N61" s="237"/>
      <c r="O61" s="237"/>
      <c r="P61" s="113"/>
      <c r="Q61" s="115"/>
      <c r="R61" s="115"/>
      <c r="S61" s="115"/>
      <c r="T61" s="223"/>
      <c r="U61" s="104"/>
      <c r="V61" s="104"/>
      <c r="W61" s="6"/>
      <c r="X61" s="6"/>
      <c r="Y61" s="6"/>
      <c r="Z61" s="6"/>
      <c r="AA61" s="6"/>
      <c r="AB61" s="6"/>
      <c r="AC61" s="6"/>
      <c r="AD61" s="6"/>
      <c r="AE61" s="18"/>
      <c r="AF61" s="18"/>
      <c r="AG61" s="18"/>
      <c r="AH61" s="18"/>
      <c r="AI61" s="26"/>
      <c r="AJ61" s="6"/>
      <c r="AK61" s="6"/>
      <c r="AL61" s="18"/>
      <c r="AM61" s="18"/>
      <c r="AN61" s="6"/>
      <c r="AO61" s="9"/>
      <c r="AP61" s="18"/>
      <c r="AQ61" s="18"/>
      <c r="AR61" s="18"/>
      <c r="AS61" s="18"/>
      <c r="AT61" s="18"/>
      <c r="AU61" s="18"/>
      <c r="AV61" s="9"/>
      <c r="AW61" s="28"/>
      <c r="AX61" s="10"/>
      <c r="AY61" s="8"/>
      <c r="BA61" s="9"/>
      <c r="BB61" s="9"/>
      <c r="BC61" s="26"/>
      <c r="BD61" s="28"/>
      <c r="BE61" s="28"/>
      <c r="BF61" s="28"/>
      <c r="BG61" s="28"/>
      <c r="BH61" s="28"/>
      <c r="BI61" s="103"/>
      <c r="BJ61" s="28"/>
      <c r="BK61" s="28"/>
      <c r="BL61" s="28"/>
      <c r="BM61" s="28"/>
      <c r="BN61" s="28"/>
      <c r="BO61" s="28"/>
      <c r="BP61" s="28"/>
      <c r="BQ61" s="26"/>
      <c r="BR61" s="9"/>
      <c r="BS61" s="9"/>
      <c r="BT61" s="9"/>
      <c r="BU61" s="9"/>
      <c r="BV61" s="9"/>
      <c r="BX61" s="103"/>
      <c r="BY61" s="30"/>
      <c r="BZ61" s="28"/>
      <c r="CA61" s="28"/>
      <c r="CB61" s="28"/>
      <c r="CC61" s="28"/>
      <c r="CD61" s="28"/>
      <c r="CE61" s="28"/>
      <c r="CF61" s="28"/>
      <c r="CG61" s="28"/>
      <c r="CH61" s="28"/>
      <c r="CI61" s="28"/>
      <c r="CJ61" s="28"/>
      <c r="CK61" s="28"/>
      <c r="CL61" s="28"/>
      <c r="CM61" s="28"/>
      <c r="CN61" s="28"/>
    </row>
    <row r="62" spans="1:92" x14ac:dyDescent="0.3">
      <c r="A62" s="4"/>
      <c r="D62" s="7" t="s">
        <v>566</v>
      </c>
      <c r="E62" s="7"/>
      <c r="F62" s="16">
        <v>2003</v>
      </c>
      <c r="G62" s="1"/>
      <c r="H62" s="1"/>
      <c r="I62" s="5">
        <f t="shared" si="2"/>
        <v>1</v>
      </c>
      <c r="J62" s="60"/>
      <c r="K62" s="60"/>
      <c r="L62" s="60"/>
      <c r="M62" s="60"/>
      <c r="N62" s="237"/>
      <c r="O62" s="237"/>
      <c r="P62" s="113"/>
      <c r="Q62" s="115"/>
      <c r="R62" s="115"/>
      <c r="S62" s="115"/>
      <c r="T62" s="223"/>
      <c r="U62" s="104"/>
      <c r="V62" s="104"/>
      <c r="W62" s="6"/>
      <c r="X62" s="6"/>
      <c r="Y62" s="6"/>
      <c r="Z62" s="6"/>
      <c r="AA62" s="6"/>
      <c r="AB62" s="6"/>
      <c r="AC62" s="6"/>
      <c r="AD62" s="6"/>
      <c r="AE62" s="18"/>
      <c r="AF62" s="18"/>
      <c r="AG62" s="18"/>
      <c r="AH62" s="18"/>
      <c r="AI62" s="26"/>
      <c r="AJ62" s="6"/>
      <c r="AK62" s="6"/>
      <c r="AL62" s="18"/>
      <c r="AM62" s="18"/>
      <c r="AN62" s="6"/>
      <c r="AO62" s="9"/>
      <c r="AP62" s="18"/>
      <c r="AQ62" s="18"/>
      <c r="AR62" s="18"/>
      <c r="AS62" s="18"/>
      <c r="AT62" s="18"/>
      <c r="AU62" s="18"/>
      <c r="AV62" s="9"/>
      <c r="AW62" s="28"/>
      <c r="AX62" s="10"/>
      <c r="AY62" s="8"/>
      <c r="BA62" s="9"/>
      <c r="BB62" s="9"/>
      <c r="BC62" s="26"/>
      <c r="BD62" s="28"/>
      <c r="BE62" s="28"/>
      <c r="BF62" s="28"/>
      <c r="BG62" s="28"/>
      <c r="BH62" s="28"/>
      <c r="BI62" s="103"/>
      <c r="BJ62" s="28"/>
      <c r="BK62" s="28"/>
      <c r="BL62" s="28"/>
      <c r="BM62" s="28"/>
      <c r="BN62" s="28"/>
      <c r="BO62" s="28"/>
      <c r="BP62" s="28"/>
      <c r="BQ62" s="26"/>
      <c r="BR62" s="9"/>
      <c r="BS62" s="9"/>
      <c r="BT62" s="9"/>
      <c r="BU62" s="9"/>
      <c r="BV62" s="9"/>
      <c r="BX62" s="103"/>
      <c r="BY62" s="30"/>
      <c r="BZ62" s="28"/>
      <c r="CA62" s="28"/>
      <c r="CB62" s="28"/>
      <c r="CC62" s="28"/>
      <c r="CD62" s="28"/>
      <c r="CE62" s="28"/>
      <c r="CF62" s="28"/>
      <c r="CG62" s="28"/>
      <c r="CH62" s="28"/>
      <c r="CI62" s="28"/>
      <c r="CJ62" s="28"/>
      <c r="CK62" s="28"/>
      <c r="CL62" s="28"/>
      <c r="CM62" s="28"/>
      <c r="CN62" s="28"/>
    </row>
    <row r="63" spans="1:92" x14ac:dyDescent="0.3">
      <c r="A63" s="4"/>
      <c r="D63" s="7" t="s">
        <v>566</v>
      </c>
      <c r="E63" s="7"/>
      <c r="F63" s="16">
        <v>2004</v>
      </c>
      <c r="G63" s="1"/>
      <c r="H63" s="1"/>
      <c r="I63" s="5">
        <f t="shared" si="2"/>
        <v>1</v>
      </c>
      <c r="J63" s="60"/>
      <c r="K63" s="60"/>
      <c r="L63" s="60"/>
      <c r="M63" s="60"/>
      <c r="N63" s="237"/>
      <c r="O63" s="237"/>
      <c r="P63" s="113"/>
      <c r="Q63" s="115"/>
      <c r="R63" s="115"/>
      <c r="S63" s="115"/>
      <c r="T63" s="223"/>
      <c r="U63" s="104"/>
      <c r="V63" s="104"/>
      <c r="W63" s="6"/>
      <c r="X63" s="6"/>
      <c r="Y63" s="6"/>
      <c r="Z63" s="6"/>
      <c r="AA63" s="6"/>
      <c r="AB63" s="6"/>
      <c r="AC63" s="6"/>
      <c r="AD63" s="6"/>
      <c r="AE63" s="18"/>
      <c r="AF63" s="18"/>
      <c r="AG63" s="18"/>
      <c r="AH63" s="18"/>
      <c r="AI63" s="26"/>
      <c r="AJ63" s="6"/>
      <c r="AK63" s="6"/>
      <c r="AL63" s="18"/>
      <c r="AM63" s="18"/>
      <c r="AN63" s="6"/>
      <c r="AO63" s="9"/>
      <c r="AP63" s="18"/>
      <c r="AQ63" s="18"/>
      <c r="AR63" s="18"/>
      <c r="AS63" s="18"/>
      <c r="AT63" s="18"/>
      <c r="AU63" s="18"/>
      <c r="AV63" s="9"/>
      <c r="AW63" s="28"/>
      <c r="AX63" s="10"/>
      <c r="AY63" s="8"/>
      <c r="BA63" s="9"/>
      <c r="BB63" s="9"/>
      <c r="BC63" s="26"/>
      <c r="BD63" s="28"/>
      <c r="BE63" s="28"/>
      <c r="BF63" s="28"/>
      <c r="BG63" s="28"/>
      <c r="BH63" s="28"/>
      <c r="BI63" s="103"/>
      <c r="BJ63" s="28"/>
      <c r="BK63" s="28"/>
      <c r="BL63" s="28"/>
      <c r="BM63" s="28"/>
      <c r="BN63" s="28"/>
      <c r="BO63" s="28"/>
      <c r="BP63" s="28"/>
      <c r="BQ63" s="26"/>
      <c r="BR63" s="9"/>
      <c r="BS63" s="9"/>
      <c r="BT63" s="9"/>
      <c r="BU63" s="9"/>
      <c r="BV63" s="9"/>
      <c r="BX63" s="103"/>
      <c r="BY63" s="30"/>
      <c r="BZ63" s="28"/>
      <c r="CA63" s="28"/>
      <c r="CB63" s="28"/>
      <c r="CC63" s="28"/>
      <c r="CD63" s="28"/>
      <c r="CE63" s="28"/>
      <c r="CF63" s="28"/>
      <c r="CG63" s="28"/>
      <c r="CH63" s="28"/>
      <c r="CI63" s="28"/>
      <c r="CJ63" s="28"/>
      <c r="CK63" s="28"/>
      <c r="CL63" s="28"/>
      <c r="CM63" s="28"/>
      <c r="CN63" s="28"/>
    </row>
  </sheetData>
  <mergeCells count="16">
    <mergeCell ref="G9:I9"/>
    <mergeCell ref="J9:L9"/>
    <mergeCell ref="W9:Z9"/>
    <mergeCell ref="AN9:AQ9"/>
    <mergeCell ref="AV9:AZ9"/>
    <mergeCell ref="CC9:CD9"/>
    <mergeCell ref="CE9:CH9"/>
    <mergeCell ref="CI9:CJ9"/>
    <mergeCell ref="CK9:CN9"/>
    <mergeCell ref="AC9:AH9"/>
    <mergeCell ref="BX9:CB9"/>
    <mergeCell ref="BQ9:BV9"/>
    <mergeCell ref="BI9:BN9"/>
    <mergeCell ref="BC9:BH9"/>
    <mergeCell ref="BA9:BB9"/>
    <mergeCell ref="BO9:BP9"/>
  </mergeCells>
  <hyperlinks>
    <hyperlink ref="A40" r:id="rId1" display="http://www.adfg.alaska.gov/FedAidPDFs/FREDF-9-17(26)AFS-41-12B.pdf" xr:uid="{35A06E21-068B-4C14-92C5-75C8FF291882}"/>
    <hyperlink ref="A41" r:id="rId2" display="http://www.adfg.alaska.gov/FedAidPDFs/FREDf-10-1(27)S-1-1.pdf" xr:uid="{30C39628-626C-4008-9310-EF0E5217B912}"/>
    <hyperlink ref="A43" r:id="rId3" display="http://www.adfg.alaska.gov/FedAidPDFs/fds-021.pdf" xr:uid="{09AE2126-8B16-4698-A139-E3F3E8C27F8F}"/>
    <hyperlink ref="A44" r:id="rId4" display="http://www.adfg.alaska.gov/FedAidPDFs/fds-072.pdf" xr:uid="{40C0B5AC-FA40-4637-90DE-FE36995DEF29}"/>
    <hyperlink ref="A45" r:id="rId5" display="http://www.adfg.alaska.gov/FedAidPDFs/fds-114.pdf" xr:uid="{ABCEDC0A-2B58-42BD-800E-DA4194213544}"/>
    <hyperlink ref="A46" r:id="rId6" display="http://www.adfg.alaska.gov/FedAidPDFs/fds90-51.pdf" xr:uid="{D1CBCA40-48CE-460C-A8AE-85C9FEDAFE87}"/>
  </hyperlinks>
  <pageMargins left="0.7" right="0.7" top="0.75" bottom="0.75" header="0.3" footer="0.3"/>
  <pageSetup orientation="portrait" horizontalDpi="4294967293" r:id="rId7"/>
  <drawing r:id="rId8"/>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DDB67-4F5E-4B75-A474-373B9680BF55}">
  <dimension ref="A1:CJ63"/>
  <sheetViews>
    <sheetView zoomScale="80" zoomScaleNormal="80" workbookViewId="0">
      <pane xSplit="6" ySplit="10" topLeftCell="G11" activePane="bottomRight" state="frozen"/>
      <selection pane="topRight" activeCell="G1" sqref="G1"/>
      <selection pane="bottomLeft" activeCell="A7" sqref="A7"/>
      <selection pane="bottomRight" activeCell="E17" sqref="E17"/>
    </sheetView>
  </sheetViews>
  <sheetFormatPr defaultRowHeight="14.4" x14ac:dyDescent="0.3"/>
  <cols>
    <col min="6" max="6" width="7.88671875" style="16" bestFit="1" customWidth="1"/>
    <col min="7" max="7" width="9.5546875" bestFit="1" customWidth="1"/>
    <col min="8" max="8" width="11.109375" customWidth="1"/>
    <col min="9" max="14" width="12.6640625" customWidth="1"/>
    <col min="15" max="15" width="9.5546875" customWidth="1"/>
    <col min="16" max="16" width="10" customWidth="1"/>
    <col min="17" max="17" width="9.21875" customWidth="1"/>
    <col min="18" max="18" width="12.6640625" customWidth="1"/>
    <col min="19" max="19" width="9.44140625" customWidth="1"/>
    <col min="20" max="20" width="12.6640625" customWidth="1"/>
    <col min="21" max="22" width="8.77734375" customWidth="1"/>
    <col min="23" max="23" width="6.88671875" bestFit="1" customWidth="1"/>
    <col min="24" max="24" width="5.44140625" bestFit="1" customWidth="1"/>
    <col min="25" max="25" width="6.5546875" customWidth="1"/>
    <col min="26" max="26" width="7" customWidth="1"/>
    <col min="27" max="27" width="7.44140625" bestFit="1" customWidth="1"/>
    <col min="28" max="28" width="6.44140625" bestFit="1" customWidth="1"/>
    <col min="29" max="29" width="7.6640625" customWidth="1"/>
    <col min="30" max="31" width="8.109375" customWidth="1"/>
    <col min="32" max="32" width="7.44140625" bestFit="1" customWidth="1"/>
    <col min="33" max="33" width="6.44140625" bestFit="1" customWidth="1"/>
    <col min="34" max="34" width="7.6640625" style="6" customWidth="1"/>
    <col min="35" max="35" width="7.77734375" customWidth="1"/>
    <col min="36" max="36" width="8.21875" bestFit="1" customWidth="1"/>
    <col min="37" max="39" width="7.77734375" customWidth="1"/>
    <col min="40" max="40" width="8.21875" bestFit="1" customWidth="1"/>
    <col min="41" max="41" width="9.44140625" customWidth="1"/>
    <col min="42" max="42" width="8" customWidth="1"/>
    <col min="44" max="44" width="12.33203125" customWidth="1"/>
    <col min="47" max="47" width="5.44140625" bestFit="1" customWidth="1"/>
    <col min="49" max="49" width="5.44140625" bestFit="1" customWidth="1"/>
    <col min="50" max="50" width="7.109375" customWidth="1"/>
    <col min="51" max="53" width="7.6640625" customWidth="1"/>
    <col min="55" max="55" width="3" bestFit="1" customWidth="1"/>
    <col min="56" max="56" width="6.88671875" customWidth="1"/>
    <col min="57" max="57" width="7.109375" customWidth="1"/>
    <col min="59" max="59" width="5.5546875" customWidth="1"/>
    <col min="60" max="60" width="8.109375" bestFit="1" customWidth="1"/>
    <col min="61" max="61" width="6.88671875" customWidth="1"/>
    <col min="62" max="62" width="5.44140625" customWidth="1"/>
    <col min="63" max="63" width="6.33203125" customWidth="1"/>
    <col min="64" max="64" width="5.33203125" customWidth="1"/>
    <col min="66" max="66" width="6" customWidth="1"/>
    <col min="67" max="67" width="5.44140625" customWidth="1"/>
    <col min="68" max="68" width="6.88671875" bestFit="1" customWidth="1"/>
    <col min="69" max="69" width="5.44140625" customWidth="1"/>
    <col min="70" max="70" width="6.88671875" bestFit="1" customWidth="1"/>
    <col min="71" max="71" width="5.44140625" bestFit="1" customWidth="1"/>
    <col min="72" max="72" width="5.6640625" customWidth="1"/>
    <col min="73" max="74" width="6.109375" customWidth="1"/>
    <col min="75" max="75" width="3" bestFit="1" customWidth="1"/>
    <col min="76" max="76" width="6.88671875" bestFit="1" customWidth="1"/>
    <col min="77" max="77" width="5" bestFit="1" customWidth="1"/>
    <col min="78" max="79" width="4.88671875" bestFit="1" customWidth="1"/>
  </cols>
  <sheetData>
    <row r="1" spans="1:79" x14ac:dyDescent="0.3">
      <c r="A1" s="126" t="s">
        <v>815</v>
      </c>
    </row>
    <row r="2" spans="1:79" x14ac:dyDescent="0.3">
      <c r="A2" t="s">
        <v>96</v>
      </c>
    </row>
    <row r="3" spans="1:79" x14ac:dyDescent="0.3">
      <c r="A3" t="s">
        <v>92</v>
      </c>
    </row>
    <row r="4" spans="1:79" x14ac:dyDescent="0.3">
      <c r="A4" s="5" t="s">
        <v>93</v>
      </c>
      <c r="C4" s="5"/>
      <c r="G4" s="59"/>
    </row>
    <row r="5" spans="1:79" x14ac:dyDescent="0.3">
      <c r="A5" s="59" t="s">
        <v>94</v>
      </c>
      <c r="C5" s="5"/>
      <c r="G5" s="59"/>
      <c r="AE5" t="s">
        <v>167</v>
      </c>
    </row>
    <row r="6" spans="1:79" x14ac:dyDescent="0.3">
      <c r="A6" s="60" t="s">
        <v>95</v>
      </c>
    </row>
    <row r="7" spans="1:79" x14ac:dyDescent="0.3">
      <c r="A7" s="61" t="s">
        <v>545</v>
      </c>
      <c r="G7" s="61"/>
      <c r="W7" t="s">
        <v>127</v>
      </c>
    </row>
    <row r="8" spans="1:79" x14ac:dyDescent="0.3">
      <c r="A8" s="61"/>
      <c r="G8" s="61"/>
    </row>
    <row r="9" spans="1:79" x14ac:dyDescent="0.3">
      <c r="G9" s="573" t="s">
        <v>60</v>
      </c>
      <c r="H9" s="573"/>
      <c r="I9" s="573"/>
      <c r="J9" s="573" t="s">
        <v>525</v>
      </c>
      <c r="K9" s="573"/>
      <c r="L9" s="573"/>
      <c r="M9" s="29"/>
      <c r="N9" s="29"/>
      <c r="O9" s="29"/>
      <c r="P9" s="29"/>
      <c r="Q9" s="29"/>
      <c r="R9" s="29"/>
      <c r="S9" s="29"/>
      <c r="T9" s="29"/>
      <c r="U9" s="29"/>
      <c r="V9" s="29"/>
      <c r="W9" s="573" t="s">
        <v>65</v>
      </c>
      <c r="X9" s="573"/>
      <c r="Y9" s="573"/>
      <c r="Z9" s="573"/>
      <c r="AA9" s="573" t="s">
        <v>70</v>
      </c>
      <c r="AB9" s="573"/>
      <c r="AC9" s="573"/>
      <c r="AD9" s="573"/>
      <c r="AE9" s="29"/>
      <c r="AF9" s="83" t="s">
        <v>71</v>
      </c>
      <c r="AG9" s="83"/>
      <c r="AH9" s="83"/>
      <c r="AI9" s="83"/>
      <c r="AJ9" s="573" t="s">
        <v>74</v>
      </c>
      <c r="AK9" s="573"/>
      <c r="AL9" s="573"/>
      <c r="AM9" s="573"/>
      <c r="AN9" s="29"/>
      <c r="AO9" s="573" t="s">
        <v>128</v>
      </c>
      <c r="AP9" s="573"/>
      <c r="AQ9" s="573"/>
      <c r="AR9" s="573"/>
      <c r="AS9" s="573"/>
      <c r="AT9" s="573" t="s">
        <v>45</v>
      </c>
      <c r="AU9" s="573"/>
      <c r="AV9" s="573" t="s">
        <v>46</v>
      </c>
      <c r="AW9" s="573"/>
      <c r="AX9" s="573"/>
      <c r="AY9" s="573"/>
      <c r="AZ9" s="29"/>
      <c r="BA9" s="29"/>
      <c r="BB9" s="573" t="s">
        <v>76</v>
      </c>
      <c r="BC9" s="573"/>
      <c r="BD9" s="573"/>
      <c r="BE9" s="573"/>
      <c r="BF9" s="573" t="s">
        <v>47</v>
      </c>
      <c r="BG9" s="573"/>
      <c r="BH9" s="573" t="s">
        <v>48</v>
      </c>
      <c r="BI9" s="573"/>
      <c r="BJ9" s="573"/>
      <c r="BK9" s="573"/>
      <c r="BL9" s="573"/>
      <c r="BM9" s="573" t="s">
        <v>78</v>
      </c>
      <c r="BN9" s="573"/>
      <c r="BO9" s="573"/>
      <c r="BP9" s="573" t="s">
        <v>169</v>
      </c>
      <c r="BQ9" s="573"/>
      <c r="BR9" s="573" t="s">
        <v>153</v>
      </c>
      <c r="BS9" s="573"/>
      <c r="BT9" s="573"/>
      <c r="BU9" s="573"/>
      <c r="BV9" s="573" t="s">
        <v>170</v>
      </c>
      <c r="BW9" s="573"/>
      <c r="BX9" s="573" t="s">
        <v>154</v>
      </c>
      <c r="BY9" s="573"/>
      <c r="BZ9" s="573"/>
      <c r="CA9" s="573"/>
    </row>
    <row r="10" spans="1:79" s="14" customFormat="1" ht="36" customHeight="1" thickBot="1" x14ac:dyDescent="0.3">
      <c r="A10" s="11" t="s">
        <v>41</v>
      </c>
      <c r="B10" s="11" t="s">
        <v>42</v>
      </c>
      <c r="C10" s="11" t="s">
        <v>43</v>
      </c>
      <c r="D10" s="13" t="s">
        <v>67</v>
      </c>
      <c r="E10" s="13" t="s">
        <v>432</v>
      </c>
      <c r="F10" s="17" t="s">
        <v>44</v>
      </c>
      <c r="G10" s="19" t="s">
        <v>61</v>
      </c>
      <c r="H10" s="19" t="s">
        <v>62</v>
      </c>
      <c r="I10" s="31" t="s">
        <v>63</v>
      </c>
      <c r="J10" s="119" t="s">
        <v>179</v>
      </c>
      <c r="K10" s="119" t="s">
        <v>181</v>
      </c>
      <c r="L10" s="119" t="s">
        <v>180</v>
      </c>
      <c r="M10" s="119" t="s">
        <v>664</v>
      </c>
      <c r="N10" s="210" t="s">
        <v>490</v>
      </c>
      <c r="O10" s="214" t="s">
        <v>564</v>
      </c>
      <c r="P10" s="214" t="s">
        <v>453</v>
      </c>
      <c r="Q10" s="213" t="s">
        <v>454</v>
      </c>
      <c r="R10" s="213" t="s">
        <v>455</v>
      </c>
      <c r="S10" s="213" t="s">
        <v>456</v>
      </c>
      <c r="T10" s="213" t="s">
        <v>457</v>
      </c>
      <c r="U10" s="213" t="s">
        <v>458</v>
      </c>
      <c r="V10" s="268" t="s">
        <v>661</v>
      </c>
      <c r="W10" s="32" t="s">
        <v>66</v>
      </c>
      <c r="X10" s="33" t="s">
        <v>34</v>
      </c>
      <c r="Y10" s="34" t="s">
        <v>59</v>
      </c>
      <c r="Z10" s="34" t="s">
        <v>64</v>
      </c>
      <c r="AA10" s="35" t="s">
        <v>66</v>
      </c>
      <c r="AB10" s="36" t="s">
        <v>34</v>
      </c>
      <c r="AC10" s="34" t="s">
        <v>59</v>
      </c>
      <c r="AD10" s="34" t="s">
        <v>64</v>
      </c>
      <c r="AE10" s="41" t="s">
        <v>131</v>
      </c>
      <c r="AF10" s="86" t="s">
        <v>66</v>
      </c>
      <c r="AG10" s="36" t="s">
        <v>34</v>
      </c>
      <c r="AH10" s="37" t="s">
        <v>59</v>
      </c>
      <c r="AI10" s="34" t="s">
        <v>64</v>
      </c>
      <c r="AJ10" s="35" t="s">
        <v>66</v>
      </c>
      <c r="AK10" s="36" t="s">
        <v>34</v>
      </c>
      <c r="AL10" s="37" t="s">
        <v>59</v>
      </c>
      <c r="AM10" s="34" t="s">
        <v>64</v>
      </c>
      <c r="AN10" s="34" t="s">
        <v>166</v>
      </c>
      <c r="AO10" s="41" t="s">
        <v>101</v>
      </c>
      <c r="AP10" s="84" t="s">
        <v>66</v>
      </c>
      <c r="AQ10" s="38" t="s">
        <v>73</v>
      </c>
      <c r="AR10" s="39" t="s">
        <v>133</v>
      </c>
      <c r="AS10" s="40" t="s">
        <v>72</v>
      </c>
      <c r="AT10" s="42" t="s">
        <v>75</v>
      </c>
      <c r="AU10" s="36" t="s">
        <v>34</v>
      </c>
      <c r="AV10" s="42" t="s">
        <v>66</v>
      </c>
      <c r="AW10" s="36" t="s">
        <v>34</v>
      </c>
      <c r="AX10" s="37" t="s">
        <v>59</v>
      </c>
      <c r="AY10" s="34" t="s">
        <v>64</v>
      </c>
      <c r="AZ10" s="34" t="s">
        <v>99</v>
      </c>
      <c r="BA10" s="34" t="s">
        <v>100</v>
      </c>
      <c r="BB10" s="43" t="s">
        <v>77</v>
      </c>
      <c r="BC10" s="36" t="s">
        <v>34</v>
      </c>
      <c r="BD10" s="37" t="s">
        <v>59</v>
      </c>
      <c r="BE10" s="34" t="s">
        <v>64</v>
      </c>
      <c r="BF10" s="42" t="s">
        <v>75</v>
      </c>
      <c r="BG10" s="36" t="s">
        <v>34</v>
      </c>
      <c r="BH10" s="42" t="s">
        <v>66</v>
      </c>
      <c r="BI10" s="97" t="s">
        <v>136</v>
      </c>
      <c r="BJ10" s="36" t="s">
        <v>34</v>
      </c>
      <c r="BK10" s="37" t="s">
        <v>59</v>
      </c>
      <c r="BL10" s="34" t="s">
        <v>64</v>
      </c>
      <c r="BM10" s="43" t="s">
        <v>77</v>
      </c>
      <c r="BN10" s="37" t="s">
        <v>59</v>
      </c>
      <c r="BO10" s="34" t="s">
        <v>64</v>
      </c>
      <c r="BP10" s="101" t="s">
        <v>66</v>
      </c>
      <c r="BQ10" s="36" t="s">
        <v>34</v>
      </c>
      <c r="BR10" s="101" t="s">
        <v>66</v>
      </c>
      <c r="BS10" s="36" t="s">
        <v>34</v>
      </c>
      <c r="BT10" s="37" t="s">
        <v>59</v>
      </c>
      <c r="BU10" s="34" t="s">
        <v>64</v>
      </c>
      <c r="BV10" s="101" t="s">
        <v>66</v>
      </c>
      <c r="BW10" s="36" t="s">
        <v>34</v>
      </c>
      <c r="BX10" s="101" t="s">
        <v>66</v>
      </c>
      <c r="BY10" s="36" t="s">
        <v>34</v>
      </c>
      <c r="BZ10" s="37" t="s">
        <v>59</v>
      </c>
      <c r="CA10" s="34" t="s">
        <v>64</v>
      </c>
    </row>
    <row r="11" spans="1:79" s="14" customFormat="1" x14ac:dyDescent="0.3">
      <c r="A11" s="193" t="s">
        <v>69</v>
      </c>
      <c r="B11" s="147"/>
      <c r="C11" s="147"/>
      <c r="D11" s="147"/>
      <c r="E11" s="147"/>
      <c r="F11" s="147">
        <v>1959</v>
      </c>
      <c r="G11" s="1"/>
      <c r="H11" s="1"/>
      <c r="I11" s="5"/>
      <c r="J11" s="5"/>
      <c r="K11" s="5"/>
      <c r="L11" s="20"/>
      <c r="M11" s="20"/>
      <c r="N11" s="20"/>
      <c r="O11" s="20"/>
      <c r="P11" s="20"/>
      <c r="Q11" s="20"/>
      <c r="R11" s="20"/>
      <c r="S11" s="20"/>
      <c r="T11" s="20"/>
      <c r="U11" s="20"/>
      <c r="V11" s="20"/>
      <c r="W11" s="20"/>
      <c r="X11" s="20"/>
      <c r="Y11" s="28"/>
      <c r="Z11" s="28"/>
      <c r="AA11" s="28"/>
      <c r="AB11" s="28"/>
      <c r="AC11" s="28"/>
      <c r="AD11" s="28"/>
      <c r="AE11" s="28"/>
      <c r="AF11" s="28"/>
      <c r="AG11" s="28"/>
      <c r="AH11" s="6"/>
      <c r="AI11" s="28"/>
      <c r="AJ11" s="10"/>
      <c r="AK11" s="8"/>
      <c r="AM11" s="8"/>
      <c r="AN11" s="21"/>
      <c r="AO11" s="28"/>
      <c r="AP11" s="27"/>
      <c r="AQ11" s="27"/>
      <c r="AR11" s="27"/>
      <c r="AS11" s="28"/>
      <c r="AT11" s="63"/>
      <c r="AU11" s="63"/>
      <c r="AV11" s="63"/>
      <c r="AW11" s="8"/>
      <c r="AX11" s="27"/>
      <c r="AY11" s="9"/>
      <c r="AZ11" s="9"/>
      <c r="BA11" s="27"/>
      <c r="BB11" s="27"/>
      <c r="BC11" s="27"/>
      <c r="BD11" s="28"/>
    </row>
    <row r="12" spans="1:79" s="14" customFormat="1" x14ac:dyDescent="0.3">
      <c r="A12" s="193" t="s">
        <v>69</v>
      </c>
      <c r="B12" s="147"/>
      <c r="C12" s="147"/>
      <c r="D12" s="147"/>
      <c r="E12" s="147"/>
      <c r="F12" s="147">
        <v>1960</v>
      </c>
      <c r="G12" s="1"/>
      <c r="H12" s="1"/>
      <c r="I12" s="5"/>
      <c r="J12" s="5"/>
      <c r="K12" s="5"/>
      <c r="L12" s="20"/>
      <c r="M12" s="20"/>
      <c r="N12" s="20"/>
      <c r="O12" s="20"/>
      <c r="P12" s="20"/>
      <c r="Q12" s="20"/>
      <c r="R12" s="20"/>
      <c r="S12" s="20"/>
      <c r="T12" s="20"/>
      <c r="U12" s="20"/>
      <c r="V12" s="20"/>
      <c r="W12" s="20"/>
      <c r="X12" s="20"/>
      <c r="Y12" s="28"/>
      <c r="Z12" s="28"/>
      <c r="AA12" s="28"/>
      <c r="AB12" s="28"/>
      <c r="AC12" s="28"/>
      <c r="AD12" s="28"/>
      <c r="AE12" s="28"/>
      <c r="AF12" s="28"/>
      <c r="AG12" s="28"/>
      <c r="AH12" s="6"/>
      <c r="AI12" s="28"/>
      <c r="AJ12" s="10"/>
      <c r="AK12" s="8"/>
      <c r="AM12" s="8"/>
      <c r="AN12" s="21"/>
      <c r="AO12" s="28"/>
      <c r="AP12" s="27"/>
      <c r="AQ12" s="27"/>
      <c r="AR12" s="27"/>
      <c r="AS12" s="28"/>
      <c r="AT12" s="63"/>
      <c r="AU12" s="63"/>
      <c r="AV12" s="63"/>
      <c r="AW12" s="8"/>
      <c r="AX12" s="27"/>
      <c r="AY12" s="9"/>
      <c r="AZ12" s="9"/>
      <c r="BA12" s="27"/>
      <c r="BB12" s="27"/>
      <c r="BC12" s="27"/>
      <c r="BD12" s="28"/>
    </row>
    <row r="13" spans="1:79" s="14" customFormat="1" x14ac:dyDescent="0.3">
      <c r="A13" s="193" t="s">
        <v>69</v>
      </c>
      <c r="B13" s="147"/>
      <c r="C13" s="147"/>
      <c r="D13" s="147"/>
      <c r="E13" s="147"/>
      <c r="F13" s="147">
        <v>1961</v>
      </c>
      <c r="G13" s="1"/>
      <c r="H13" s="1"/>
      <c r="I13" s="5"/>
      <c r="J13" s="5"/>
      <c r="K13" s="5"/>
      <c r="L13" s="20"/>
      <c r="M13" s="20"/>
      <c r="N13" s="20"/>
      <c r="O13" s="20"/>
      <c r="P13" s="20"/>
      <c r="Q13" s="20"/>
      <c r="R13" s="20"/>
      <c r="S13" s="20"/>
      <c r="T13" s="20"/>
      <c r="U13" s="20"/>
      <c r="V13" s="20"/>
      <c r="W13" s="20"/>
      <c r="X13" s="20"/>
      <c r="Y13" s="28"/>
      <c r="Z13" s="28"/>
      <c r="AA13" s="28"/>
      <c r="AB13" s="28"/>
      <c r="AC13" s="28"/>
      <c r="AD13" s="28"/>
      <c r="AE13" s="28"/>
      <c r="AF13" s="28"/>
      <c r="AG13" s="28"/>
      <c r="AH13" s="6"/>
      <c r="AI13" s="28"/>
      <c r="AJ13" s="10"/>
      <c r="AK13" s="8"/>
      <c r="AM13" s="8"/>
      <c r="AN13" s="21"/>
      <c r="AO13" s="28"/>
      <c r="AP13" s="27"/>
      <c r="AQ13" s="27"/>
      <c r="AR13" s="27"/>
      <c r="AS13" s="28"/>
      <c r="AT13" s="63"/>
      <c r="AU13" s="63"/>
      <c r="AV13" s="63"/>
      <c r="AW13" s="8"/>
      <c r="AX13" s="27"/>
      <c r="AY13" s="9"/>
      <c r="AZ13" s="9"/>
      <c r="BA13" s="27"/>
      <c r="BB13" s="27"/>
      <c r="BC13" s="27"/>
      <c r="BD13" s="28"/>
    </row>
    <row r="14" spans="1:79" s="14" customFormat="1" x14ac:dyDescent="0.3">
      <c r="A14" s="193" t="s">
        <v>69</v>
      </c>
      <c r="B14" s="147"/>
      <c r="C14" s="147"/>
      <c r="D14" s="147"/>
      <c r="E14" s="147"/>
      <c r="F14" s="147">
        <v>1962</v>
      </c>
      <c r="G14" s="1"/>
      <c r="H14" s="1"/>
      <c r="I14" s="5"/>
      <c r="J14" s="5"/>
      <c r="K14" s="5"/>
      <c r="L14" s="20"/>
      <c r="M14" s="20"/>
      <c r="N14" s="20"/>
      <c r="O14" s="20"/>
      <c r="P14" s="20"/>
      <c r="Q14" s="20"/>
      <c r="R14" s="20"/>
      <c r="S14" s="20"/>
      <c r="T14" s="20"/>
      <c r="U14" s="20"/>
      <c r="V14" s="20"/>
      <c r="W14" s="20"/>
      <c r="X14" s="20"/>
      <c r="Y14" s="28"/>
      <c r="Z14" s="28"/>
      <c r="AA14" s="28"/>
      <c r="AB14" s="28"/>
      <c r="AC14" s="28"/>
      <c r="AD14" s="28"/>
      <c r="AE14" s="28"/>
      <c r="AF14" s="28"/>
      <c r="AG14" s="28"/>
      <c r="AH14" s="6"/>
      <c r="AI14" s="28"/>
      <c r="AJ14" s="10"/>
      <c r="AK14" s="8"/>
      <c r="AM14" s="8"/>
      <c r="AN14" s="21"/>
      <c r="AO14" s="28"/>
      <c r="AP14" s="27"/>
      <c r="AQ14" s="27"/>
      <c r="AR14" s="27"/>
      <c r="AS14" s="28"/>
      <c r="AT14" s="63"/>
      <c r="AU14" s="63"/>
      <c r="AV14" s="63"/>
      <c r="AW14" s="8"/>
      <c r="AX14" s="27"/>
      <c r="AY14" s="9"/>
      <c r="AZ14" s="9"/>
      <c r="BA14" s="27"/>
      <c r="BB14" s="27"/>
      <c r="BC14" s="27"/>
      <c r="BD14" s="28"/>
    </row>
    <row r="15" spans="1:79" s="14" customFormat="1" x14ac:dyDescent="0.3">
      <c r="A15" s="193" t="s">
        <v>69</v>
      </c>
      <c r="B15" s="147"/>
      <c r="C15" s="147"/>
      <c r="D15" s="147"/>
      <c r="E15" s="147"/>
      <c r="F15" s="147">
        <v>1963</v>
      </c>
      <c r="G15" s="1"/>
      <c r="H15" s="1"/>
      <c r="I15" s="5"/>
      <c r="J15" s="5"/>
      <c r="K15" s="5"/>
      <c r="L15" s="20"/>
      <c r="M15" s="20"/>
      <c r="N15" s="20"/>
      <c r="O15" s="20"/>
      <c r="P15" s="20"/>
      <c r="Q15" s="20"/>
      <c r="R15" s="20"/>
      <c r="S15" s="20"/>
      <c r="T15" s="20"/>
      <c r="U15" s="20"/>
      <c r="V15" s="20"/>
      <c r="W15" s="20"/>
      <c r="X15" s="20"/>
      <c r="Y15" s="28"/>
      <c r="Z15" s="28"/>
      <c r="AA15" s="28"/>
      <c r="AB15" s="28"/>
      <c r="AC15" s="28"/>
      <c r="AD15" s="28"/>
      <c r="AE15" s="28"/>
      <c r="AF15" s="28"/>
      <c r="AG15" s="28"/>
      <c r="AH15" s="6"/>
      <c r="AI15" s="28"/>
      <c r="AJ15" s="10"/>
      <c r="AK15" s="8"/>
      <c r="AM15" s="8"/>
      <c r="AN15" s="21"/>
      <c r="AO15" s="28"/>
      <c r="AP15" s="27"/>
      <c r="AQ15" s="27"/>
      <c r="AR15" s="27"/>
      <c r="AS15" s="28"/>
      <c r="AT15" s="63"/>
      <c r="AU15" s="63"/>
      <c r="AV15" s="63"/>
      <c r="AW15" s="8"/>
      <c r="AX15" s="27"/>
      <c r="AY15" s="9"/>
      <c r="AZ15" s="9"/>
      <c r="BA15" s="27"/>
      <c r="BB15" s="27"/>
      <c r="BC15" s="27"/>
      <c r="BD15" s="28"/>
    </row>
    <row r="16" spans="1:79" s="14" customFormat="1" x14ac:dyDescent="0.3">
      <c r="A16" s="193" t="s">
        <v>69</v>
      </c>
      <c r="B16" s="147"/>
      <c r="C16" s="147"/>
      <c r="D16" s="147"/>
      <c r="E16" s="147"/>
      <c r="F16" s="147">
        <v>1964</v>
      </c>
      <c r="G16" s="1"/>
      <c r="H16" s="1"/>
      <c r="I16" s="5"/>
      <c r="J16" s="5"/>
      <c r="K16" s="5"/>
      <c r="L16" s="20"/>
      <c r="M16" s="20"/>
      <c r="N16" s="20"/>
      <c r="O16" s="20"/>
      <c r="P16" s="20"/>
      <c r="Q16" s="20"/>
      <c r="R16" s="20"/>
      <c r="S16" s="20"/>
      <c r="T16" s="20"/>
      <c r="U16" s="20"/>
      <c r="V16" s="20"/>
      <c r="W16" s="20"/>
      <c r="X16" s="20"/>
      <c r="Y16" s="28"/>
      <c r="Z16" s="28"/>
      <c r="AA16" s="28"/>
      <c r="AB16" s="28"/>
      <c r="AC16" s="28"/>
      <c r="AD16" s="28"/>
      <c r="AE16" s="28"/>
      <c r="AF16" s="28"/>
      <c r="AG16" s="28"/>
      <c r="AH16" s="6"/>
      <c r="AI16" s="28"/>
      <c r="AJ16" s="10"/>
      <c r="AK16" s="8"/>
      <c r="AM16" s="8"/>
      <c r="AN16" s="21"/>
      <c r="AO16" s="28"/>
      <c r="AP16" s="27"/>
      <c r="AQ16" s="27"/>
      <c r="AR16" s="27"/>
      <c r="AS16" s="28"/>
      <c r="AT16" s="63"/>
      <c r="AU16" s="63"/>
      <c r="AV16" s="63"/>
      <c r="AW16" s="8"/>
      <c r="AX16" s="27"/>
      <c r="AY16" s="9"/>
      <c r="AZ16" s="9"/>
      <c r="BA16" s="27"/>
      <c r="BB16" s="27"/>
      <c r="BC16" s="27"/>
      <c r="BD16" s="28"/>
    </row>
    <row r="17" spans="1:75" s="14" customFormat="1" x14ac:dyDescent="0.3">
      <c r="A17" s="193" t="s">
        <v>69</v>
      </c>
      <c r="B17" s="147"/>
      <c r="C17" s="147"/>
      <c r="D17" s="147"/>
      <c r="E17" s="147"/>
      <c r="F17" s="147">
        <v>1965</v>
      </c>
      <c r="G17" s="1"/>
      <c r="H17" s="1"/>
      <c r="I17" s="5"/>
      <c r="J17" s="5"/>
      <c r="K17" s="5"/>
      <c r="L17" s="20"/>
      <c r="M17" s="20"/>
      <c r="N17" s="20"/>
      <c r="O17" s="20"/>
      <c r="P17" s="20"/>
      <c r="Q17" s="20"/>
      <c r="R17" s="20"/>
      <c r="S17" s="20"/>
      <c r="T17" s="20"/>
      <c r="U17" s="20"/>
      <c r="V17" s="20"/>
      <c r="W17" s="20"/>
      <c r="X17" s="20"/>
      <c r="Y17" s="28"/>
      <c r="Z17" s="28"/>
      <c r="AA17" s="28"/>
      <c r="AB17" s="28"/>
      <c r="AC17" s="28"/>
      <c r="AD17" s="28"/>
      <c r="AE17" s="28"/>
      <c r="AF17" s="28"/>
      <c r="AG17" s="28"/>
      <c r="AH17" s="6"/>
      <c r="AI17" s="28"/>
      <c r="AJ17" s="10"/>
      <c r="AK17" s="8"/>
      <c r="AM17" s="8"/>
      <c r="AN17" s="21"/>
      <c r="AO17" s="28"/>
      <c r="AP17" s="27"/>
      <c r="AQ17" s="27"/>
      <c r="AR17" s="27"/>
      <c r="AS17" s="28"/>
      <c r="AT17" s="63"/>
      <c r="AU17" s="63"/>
      <c r="AV17" s="63"/>
      <c r="AW17" s="8"/>
      <c r="AX17" s="27"/>
      <c r="AY17" s="9"/>
      <c r="AZ17" s="9"/>
      <c r="BA17" s="27"/>
      <c r="BB17" s="27"/>
      <c r="BC17" s="27"/>
      <c r="BD17" s="28"/>
    </row>
    <row r="18" spans="1:75" s="14" customFormat="1" x14ac:dyDescent="0.3">
      <c r="A18" s="193" t="s">
        <v>69</v>
      </c>
      <c r="B18" s="147"/>
      <c r="C18" s="147"/>
      <c r="D18" s="147"/>
      <c r="E18" s="147"/>
      <c r="F18" s="147">
        <v>1966</v>
      </c>
      <c r="G18" s="1"/>
      <c r="H18" s="1"/>
      <c r="I18" s="5"/>
      <c r="J18" s="5"/>
      <c r="K18" s="5"/>
      <c r="L18" s="20"/>
      <c r="M18" s="20"/>
      <c r="N18" s="20"/>
      <c r="O18" s="20"/>
      <c r="P18" s="20"/>
      <c r="Q18" s="20"/>
      <c r="R18" s="20"/>
      <c r="S18" s="20"/>
      <c r="T18" s="20"/>
      <c r="U18" s="20"/>
      <c r="V18" s="20"/>
      <c r="W18" s="20"/>
      <c r="X18" s="20"/>
      <c r="Y18" s="28"/>
      <c r="Z18" s="28"/>
      <c r="AA18" s="28"/>
      <c r="AB18" s="28"/>
      <c r="AC18" s="28"/>
      <c r="AD18" s="28"/>
      <c r="AE18" s="28"/>
      <c r="AF18" s="28"/>
      <c r="AG18" s="28"/>
      <c r="AH18" s="6"/>
      <c r="AI18" s="28"/>
      <c r="AJ18" s="10"/>
      <c r="AK18" s="8"/>
      <c r="AM18" s="8"/>
      <c r="AN18" s="21"/>
      <c r="AO18" s="28"/>
      <c r="AP18" s="27"/>
      <c r="AQ18" s="27"/>
      <c r="AR18" s="27"/>
      <c r="AS18" s="28"/>
      <c r="AT18" s="63"/>
      <c r="AU18" s="63"/>
      <c r="AV18" s="63"/>
      <c r="AW18" s="8"/>
      <c r="AX18" s="27"/>
      <c r="AY18" s="9"/>
      <c r="AZ18" s="9"/>
      <c r="BA18" s="27"/>
      <c r="BB18" s="27"/>
      <c r="BC18" s="27"/>
      <c r="BD18" s="28"/>
    </row>
    <row r="19" spans="1:75" s="14" customFormat="1" x14ac:dyDescent="0.3">
      <c r="A19" s="193" t="s">
        <v>69</v>
      </c>
      <c r="B19" s="147"/>
      <c r="C19" s="147"/>
      <c r="D19" s="147"/>
      <c r="E19" s="147"/>
      <c r="F19" s="147">
        <v>1967</v>
      </c>
      <c r="G19" s="1"/>
      <c r="H19" s="1"/>
      <c r="I19" s="5"/>
      <c r="J19" s="5"/>
      <c r="K19" s="5"/>
      <c r="L19" s="20"/>
      <c r="M19" s="20"/>
      <c r="N19" s="20"/>
      <c r="O19" s="20"/>
      <c r="P19" s="20"/>
      <c r="Q19" s="20"/>
      <c r="R19" s="20"/>
      <c r="S19" s="20"/>
      <c r="T19" s="20"/>
      <c r="U19" s="20"/>
      <c r="V19" s="20"/>
      <c r="W19" s="20"/>
      <c r="X19" s="20"/>
      <c r="Y19" s="28"/>
      <c r="Z19" s="28"/>
      <c r="AA19" s="28"/>
      <c r="AB19" s="28"/>
      <c r="AC19" s="28"/>
      <c r="AD19" s="28"/>
      <c r="AE19" s="28"/>
      <c r="AF19" s="28"/>
      <c r="AG19" s="28"/>
      <c r="AH19" s="6"/>
      <c r="AI19" s="28"/>
      <c r="AJ19" s="10"/>
      <c r="AK19" s="8"/>
      <c r="AM19" s="8"/>
      <c r="AN19" s="21"/>
      <c r="AO19" s="28"/>
      <c r="AP19" s="27"/>
      <c r="AQ19" s="27"/>
      <c r="AR19" s="27"/>
      <c r="AS19" s="28"/>
      <c r="AT19" s="63"/>
      <c r="AU19" s="63"/>
      <c r="AV19" s="63"/>
      <c r="AW19" s="8"/>
      <c r="AX19" s="27"/>
      <c r="AY19" s="9"/>
      <c r="AZ19" s="9"/>
      <c r="BA19" s="27"/>
      <c r="BB19" s="27"/>
      <c r="BC19" s="27"/>
      <c r="BD19" s="28"/>
    </row>
    <row r="20" spans="1:75" s="14" customFormat="1" x14ac:dyDescent="0.3">
      <c r="A20" s="193" t="s">
        <v>69</v>
      </c>
      <c r="B20" s="147"/>
      <c r="C20" s="147"/>
      <c r="D20" s="147"/>
      <c r="E20" s="147"/>
      <c r="F20" s="147">
        <v>1968</v>
      </c>
      <c r="G20" s="1"/>
      <c r="H20" s="1"/>
      <c r="I20" s="5"/>
      <c r="J20" s="5"/>
      <c r="K20" s="5"/>
      <c r="L20" s="20"/>
      <c r="M20" s="20"/>
      <c r="N20" s="20"/>
      <c r="O20" s="20"/>
      <c r="P20" s="20"/>
      <c r="Q20" s="20"/>
      <c r="R20" s="20"/>
      <c r="S20" s="20"/>
      <c r="T20" s="20"/>
      <c r="U20" s="20"/>
      <c r="V20" s="20"/>
      <c r="W20" s="20"/>
      <c r="X20" s="20"/>
      <c r="Y20" s="28"/>
      <c r="Z20" s="28"/>
      <c r="AA20" s="28"/>
      <c r="AB20" s="28"/>
      <c r="AC20" s="28"/>
      <c r="AD20" s="28"/>
      <c r="AE20" s="28"/>
      <c r="AF20" s="28"/>
      <c r="AG20" s="28"/>
      <c r="AH20" s="6"/>
      <c r="AI20" s="28"/>
      <c r="AJ20" s="10"/>
      <c r="AK20" s="8"/>
      <c r="AM20" s="8"/>
      <c r="AN20" s="21"/>
      <c r="AO20" s="28"/>
      <c r="AP20" s="27"/>
      <c r="AQ20" s="27"/>
      <c r="AR20" s="27"/>
      <c r="AS20" s="28"/>
      <c r="AT20" s="63"/>
      <c r="AU20" s="63"/>
      <c r="AV20" s="63"/>
      <c r="AW20" s="8"/>
      <c r="AX20" s="27"/>
      <c r="AY20" s="9"/>
      <c r="AZ20" s="9"/>
      <c r="BA20" s="27"/>
      <c r="BB20" s="27"/>
      <c r="BC20" s="27"/>
      <c r="BD20" s="28"/>
    </row>
    <row r="21" spans="1:75" s="164" customFormat="1" ht="13.8" x14ac:dyDescent="0.3">
      <c r="A21" s="163" t="s">
        <v>461</v>
      </c>
      <c r="D21" s="165"/>
      <c r="E21" s="166"/>
      <c r="H21" s="167"/>
      <c r="I21" s="168"/>
      <c r="J21" s="168"/>
      <c r="K21" s="168"/>
      <c r="L21" s="168"/>
      <c r="M21" s="168"/>
      <c r="N21" s="168"/>
      <c r="O21" s="168"/>
      <c r="P21" s="168"/>
      <c r="Q21" s="169"/>
      <c r="R21" s="169"/>
      <c r="S21" s="169"/>
      <c r="T21" s="169"/>
      <c r="U21" s="169"/>
      <c r="V21" s="169"/>
      <c r="W21" s="169"/>
      <c r="X21" s="169"/>
      <c r="Y21" s="169"/>
      <c r="Z21" s="169"/>
      <c r="AA21" s="169"/>
      <c r="AB21" s="169"/>
      <c r="AC21" s="169"/>
      <c r="AD21" s="169"/>
      <c r="AE21" s="169"/>
      <c r="AH21" s="170"/>
      <c r="AI21" s="171"/>
      <c r="AK21" s="169"/>
      <c r="AL21" s="169"/>
      <c r="AM21" s="169"/>
      <c r="AN21" s="172"/>
      <c r="AO21" s="172"/>
      <c r="AP21" s="172"/>
      <c r="AQ21" s="171"/>
      <c r="AR21" s="171"/>
      <c r="AS21" s="171"/>
      <c r="AT21" s="171"/>
      <c r="AU21" s="172"/>
      <c r="AV21" s="172"/>
      <c r="AW21" s="172"/>
      <c r="AX21" s="169"/>
      <c r="AY21" s="169"/>
      <c r="AZ21" s="172"/>
      <c r="BA21" s="172"/>
      <c r="BB21" s="172"/>
      <c r="BC21" s="171"/>
    </row>
    <row r="22" spans="1:75" s="14" customFormat="1" x14ac:dyDescent="0.3">
      <c r="A22" s="193" t="s">
        <v>69</v>
      </c>
      <c r="B22"/>
      <c r="C22"/>
      <c r="D22" s="15"/>
      <c r="E22" s="15"/>
      <c r="F22" s="147">
        <v>1969</v>
      </c>
      <c r="G22" s="1"/>
      <c r="H22" s="1"/>
      <c r="I22" s="5"/>
      <c r="J22" s="5"/>
      <c r="K22" s="5"/>
      <c r="L22" s="20"/>
      <c r="M22" s="20"/>
      <c r="N22" s="20"/>
      <c r="O22" s="20"/>
      <c r="P22" s="20"/>
      <c r="Q22" s="20"/>
      <c r="R22" s="20"/>
      <c r="S22" s="20"/>
      <c r="T22" s="20"/>
      <c r="U22" s="20"/>
      <c r="V22" s="20"/>
      <c r="W22" s="20"/>
      <c r="X22" s="20"/>
      <c r="Y22" s="28"/>
      <c r="Z22" s="28"/>
      <c r="AA22" s="28"/>
      <c r="AB22" s="28"/>
      <c r="AC22" s="28"/>
      <c r="AD22" s="28"/>
      <c r="AE22" s="28"/>
      <c r="AF22" s="28"/>
      <c r="AG22" s="28"/>
      <c r="AH22" s="6"/>
      <c r="AI22" s="28"/>
      <c r="AJ22" s="10"/>
      <c r="AK22" s="8"/>
      <c r="AM22" s="8"/>
      <c r="AN22" s="21"/>
      <c r="AO22" s="28"/>
      <c r="AP22" s="27"/>
      <c r="AQ22" s="27"/>
      <c r="AR22" s="27"/>
      <c r="AS22" s="28"/>
      <c r="AT22" s="63"/>
      <c r="AU22" s="63"/>
      <c r="AV22" s="63"/>
      <c r="AW22" s="8"/>
      <c r="AX22" s="27"/>
      <c r="AY22" s="9"/>
      <c r="AZ22" s="9"/>
      <c r="BA22" s="27"/>
      <c r="BB22" s="27"/>
      <c r="BC22" s="27"/>
      <c r="BD22" s="28"/>
    </row>
    <row r="23" spans="1:75" s="14" customFormat="1" x14ac:dyDescent="0.3">
      <c r="A23" s="193" t="s">
        <v>69</v>
      </c>
      <c r="B23"/>
      <c r="C23"/>
      <c r="D23" s="15"/>
      <c r="E23" s="15"/>
      <c r="F23" s="147">
        <v>1970</v>
      </c>
      <c r="G23" s="1"/>
      <c r="H23" s="1"/>
      <c r="I23" s="5"/>
      <c r="J23" s="5"/>
      <c r="K23" s="5"/>
      <c r="L23" s="20"/>
      <c r="M23" s="20"/>
      <c r="N23" s="20"/>
      <c r="O23" s="20"/>
      <c r="P23" s="20"/>
      <c r="Q23" s="20"/>
      <c r="R23" s="20"/>
      <c r="S23" s="20"/>
      <c r="T23" s="20"/>
      <c r="U23" s="20"/>
      <c r="V23" s="20"/>
      <c r="W23" s="20"/>
      <c r="X23" s="20"/>
      <c r="Y23" s="28"/>
      <c r="Z23" s="28"/>
      <c r="AA23" s="28"/>
      <c r="AB23" s="28"/>
      <c r="AC23" s="28"/>
      <c r="AD23" s="28"/>
      <c r="AE23" s="28"/>
      <c r="AF23" s="28"/>
      <c r="AG23" s="28"/>
      <c r="AH23" s="6"/>
      <c r="AI23" s="28"/>
      <c r="AJ23" s="10"/>
      <c r="AK23" s="8"/>
      <c r="AM23" s="8"/>
      <c r="AN23" s="21"/>
      <c r="AO23" s="28"/>
      <c r="AP23" s="27"/>
      <c r="AQ23" s="27"/>
      <c r="AR23" s="27"/>
      <c r="AS23" s="28"/>
      <c r="AT23" s="63"/>
      <c r="AU23" s="63"/>
      <c r="AV23" s="63"/>
      <c r="AW23" s="8"/>
      <c r="AX23" s="27"/>
      <c r="AY23" s="9"/>
      <c r="AZ23" s="9"/>
      <c r="BA23" s="27"/>
      <c r="BB23" s="27"/>
      <c r="BC23" s="27"/>
      <c r="BD23" s="28"/>
    </row>
    <row r="24" spans="1:75" s="164" customFormat="1" ht="13.8" x14ac:dyDescent="0.3">
      <c r="A24" s="163" t="s">
        <v>710</v>
      </c>
      <c r="D24" s="165"/>
      <c r="E24" s="166"/>
      <c r="H24" s="167"/>
      <c r="I24" s="168"/>
      <c r="J24" s="168"/>
      <c r="K24" s="168"/>
      <c r="L24" s="168"/>
      <c r="M24" s="168"/>
      <c r="N24" s="168"/>
      <c r="O24" s="168"/>
      <c r="P24" s="168"/>
      <c r="Q24" s="169"/>
      <c r="R24" s="169"/>
      <c r="S24" s="169"/>
      <c r="T24" s="169"/>
      <c r="U24" s="169"/>
      <c r="V24" s="169"/>
      <c r="W24" s="169"/>
      <c r="X24" s="169"/>
      <c r="Y24" s="169"/>
      <c r="Z24" s="169"/>
      <c r="AA24" s="169"/>
      <c r="AB24" s="169"/>
      <c r="AC24" s="169"/>
      <c r="AD24" s="169"/>
      <c r="AE24" s="169"/>
      <c r="AH24" s="170"/>
      <c r="AI24" s="171"/>
      <c r="AK24" s="169"/>
      <c r="AL24" s="169"/>
      <c r="AM24" s="169"/>
      <c r="AN24" s="172"/>
      <c r="AO24" s="172"/>
      <c r="AP24" s="172"/>
      <c r="AQ24" s="171"/>
      <c r="AR24" s="171"/>
      <c r="AS24" s="171"/>
      <c r="AT24" s="171"/>
      <c r="AU24" s="172"/>
      <c r="AV24" s="172"/>
      <c r="AW24" s="172"/>
      <c r="AX24" s="169"/>
      <c r="AY24" s="169"/>
      <c r="AZ24" s="172"/>
      <c r="BA24" s="172"/>
      <c r="BB24" s="172"/>
      <c r="BC24" s="171"/>
    </row>
    <row r="25" spans="1:75" s="14" customFormat="1" x14ac:dyDescent="0.3">
      <c r="A25" s="193" t="s">
        <v>69</v>
      </c>
      <c r="B25"/>
      <c r="C25"/>
      <c r="D25" s="15"/>
      <c r="E25" s="15"/>
      <c r="F25" s="16">
        <v>1971</v>
      </c>
      <c r="G25" s="1"/>
      <c r="H25" s="1"/>
      <c r="I25" s="5"/>
      <c r="J25" s="5"/>
      <c r="K25" s="5"/>
      <c r="L25" s="20"/>
      <c r="M25" s="20"/>
      <c r="N25" s="20"/>
      <c r="O25" s="20"/>
      <c r="P25" s="20"/>
      <c r="Q25" s="20"/>
      <c r="R25" s="20"/>
      <c r="S25" s="20"/>
      <c r="T25" s="20"/>
      <c r="U25" s="20"/>
      <c r="V25" s="20"/>
      <c r="W25" s="20"/>
      <c r="X25" s="20"/>
      <c r="Y25" s="28"/>
      <c r="Z25" s="28"/>
      <c r="AA25" s="28"/>
      <c r="AB25" s="28"/>
      <c r="AC25" s="28"/>
      <c r="AD25" s="28"/>
      <c r="AE25" s="28"/>
      <c r="AF25" s="28"/>
      <c r="AG25" s="28"/>
      <c r="AH25" s="6"/>
      <c r="AI25" s="28"/>
      <c r="AJ25" s="10"/>
      <c r="AK25" s="8"/>
      <c r="AM25" s="8"/>
      <c r="AN25" s="21"/>
      <c r="AO25" s="28"/>
      <c r="AP25" s="27"/>
      <c r="AQ25" s="27"/>
      <c r="AR25" s="27"/>
      <c r="AS25" s="28"/>
      <c r="AT25" s="63"/>
      <c r="AU25" s="63"/>
      <c r="AV25" s="63"/>
      <c r="AW25" s="8"/>
      <c r="AX25" s="27"/>
      <c r="AY25" s="9"/>
      <c r="AZ25" s="9"/>
      <c r="BA25" s="27"/>
      <c r="BB25" s="27"/>
      <c r="BC25" s="27"/>
      <c r="BD25" s="28"/>
    </row>
    <row r="26" spans="1:75" s="14" customFormat="1" x14ac:dyDescent="0.3">
      <c r="A26" s="193" t="s">
        <v>69</v>
      </c>
      <c r="B26"/>
      <c r="C26"/>
      <c r="D26" s="15"/>
      <c r="E26" s="15"/>
      <c r="F26" s="16">
        <v>1972</v>
      </c>
      <c r="G26" s="1"/>
      <c r="H26" s="1"/>
      <c r="I26" s="5"/>
      <c r="J26" s="5"/>
      <c r="K26" s="5"/>
      <c r="L26" s="20"/>
      <c r="M26" s="20"/>
      <c r="N26" s="20"/>
      <c r="O26" s="20"/>
      <c r="P26" s="20"/>
      <c r="Q26" s="20"/>
      <c r="R26" s="20"/>
      <c r="S26" s="20"/>
      <c r="T26" s="20"/>
      <c r="U26" s="20"/>
      <c r="V26" s="20"/>
      <c r="W26" s="20"/>
      <c r="X26" s="20"/>
      <c r="Y26" s="28"/>
      <c r="Z26" s="28"/>
      <c r="AA26" s="28"/>
      <c r="AB26" s="28"/>
      <c r="AC26" s="28"/>
      <c r="AD26" s="28"/>
      <c r="AE26" s="28"/>
      <c r="AF26" s="28"/>
      <c r="AG26" s="28"/>
      <c r="AH26" s="6"/>
      <c r="AI26" s="28"/>
      <c r="AJ26" s="10"/>
      <c r="AK26" s="8"/>
      <c r="AM26" s="8"/>
      <c r="AN26" s="21"/>
      <c r="AO26" s="28"/>
      <c r="AP26" s="27"/>
      <c r="AQ26" s="27"/>
      <c r="AR26" s="27"/>
      <c r="AS26" s="28"/>
      <c r="AT26" s="63"/>
      <c r="AU26" s="63"/>
      <c r="AV26" s="63"/>
      <c r="AW26" s="8"/>
      <c r="AX26" s="27"/>
      <c r="AY26" s="9"/>
      <c r="AZ26" s="9"/>
      <c r="BA26" s="27"/>
      <c r="BB26" s="27"/>
      <c r="BC26" s="27"/>
      <c r="BD26" s="28"/>
    </row>
    <row r="27" spans="1:75" s="14" customFormat="1" x14ac:dyDescent="0.3">
      <c r="A27" s="193" t="s">
        <v>69</v>
      </c>
      <c r="B27"/>
      <c r="C27"/>
      <c r="D27"/>
      <c r="E27"/>
      <c r="F27" s="16">
        <v>1973</v>
      </c>
      <c r="G27" s="1"/>
      <c r="H27" s="1"/>
      <c r="I27" s="5"/>
      <c r="J27" s="5"/>
      <c r="K27" s="5"/>
      <c r="L27" s="20"/>
      <c r="M27" s="20"/>
      <c r="N27" s="20"/>
      <c r="O27" s="20"/>
      <c r="P27" s="20"/>
      <c r="Q27" s="20"/>
      <c r="R27" s="20"/>
      <c r="S27" s="18"/>
      <c r="T27" s="18"/>
      <c r="U27" s="18"/>
      <c r="V27" s="18"/>
      <c r="W27" s="18"/>
      <c r="X27" s="85"/>
      <c r="Z27" s="28"/>
      <c r="AA27" s="28"/>
      <c r="AB27" s="28"/>
      <c r="AC27" s="28"/>
      <c r="AD27" s="28"/>
      <c r="AE27" s="28"/>
      <c r="AF27" s="28"/>
      <c r="AG27" s="28"/>
      <c r="AH27" s="8"/>
      <c r="AI27" s="28"/>
      <c r="AJ27" s="10"/>
      <c r="AK27" s="8"/>
      <c r="AM27" s="28"/>
      <c r="AN27" s="21"/>
      <c r="AO27" s="96"/>
      <c r="AP27" s="27"/>
      <c r="AQ27" s="27"/>
      <c r="AR27" s="27"/>
      <c r="AS27" s="27"/>
      <c r="AT27" s="27"/>
      <c r="AU27" s="27"/>
      <c r="AV27" s="27"/>
      <c r="AW27" s="27"/>
      <c r="AX27" s="27"/>
      <c r="AY27" s="9"/>
      <c r="AZ27" s="9"/>
      <c r="BA27" s="9"/>
      <c r="BB27" s="9"/>
      <c r="BC27" s="9"/>
      <c r="BD27" s="9"/>
      <c r="BE27" s="9"/>
      <c r="BF27" s="9"/>
    </row>
    <row r="28" spans="1:75" s="14" customFormat="1" x14ac:dyDescent="0.3">
      <c r="A28" s="193" t="s">
        <v>69</v>
      </c>
      <c r="B28"/>
      <c r="C28"/>
      <c r="D28"/>
      <c r="E28"/>
      <c r="F28" s="16">
        <v>1974</v>
      </c>
      <c r="G28" s="1"/>
      <c r="H28" s="1"/>
      <c r="I28" s="5"/>
      <c r="J28" s="5"/>
      <c r="K28" s="5"/>
      <c r="L28" s="20"/>
      <c r="M28" s="20"/>
      <c r="N28" s="20"/>
      <c r="O28" s="20"/>
      <c r="P28" s="20"/>
      <c r="Q28" s="20"/>
      <c r="R28" s="20"/>
      <c r="S28" s="18"/>
      <c r="T28" s="18"/>
      <c r="U28" s="18"/>
      <c r="V28" s="18"/>
      <c r="W28" s="18"/>
      <c r="X28" s="85"/>
      <c r="Z28" s="28"/>
      <c r="AA28" s="28"/>
      <c r="AB28" s="28"/>
      <c r="AC28" s="28"/>
      <c r="AD28" s="28"/>
      <c r="AE28" s="28"/>
      <c r="AF28" s="28"/>
      <c r="AG28" s="28"/>
      <c r="AH28" s="8"/>
      <c r="AI28" s="28"/>
      <c r="AJ28" s="10"/>
      <c r="AK28" s="8"/>
      <c r="AM28" s="28"/>
      <c r="AN28" s="21"/>
      <c r="AO28" s="96"/>
      <c r="AP28" s="27"/>
      <c r="AQ28" s="27"/>
      <c r="AR28" s="27"/>
      <c r="AS28" s="27"/>
      <c r="AT28" s="27"/>
      <c r="AU28" s="27"/>
      <c r="AV28" s="27"/>
      <c r="AW28" s="27"/>
      <c r="AX28" s="27"/>
      <c r="AY28" s="9"/>
      <c r="AZ28" s="9"/>
      <c r="BA28" s="9"/>
      <c r="BB28" s="9"/>
      <c r="BC28" s="9"/>
      <c r="BD28" s="9"/>
      <c r="BE28" s="9"/>
      <c r="BF28" s="9"/>
    </row>
    <row r="29" spans="1:75" s="164" customFormat="1" ht="13.8" x14ac:dyDescent="0.3">
      <c r="A29" s="163" t="s">
        <v>710</v>
      </c>
      <c r="D29" s="165"/>
      <c r="E29" s="166"/>
      <c r="F29" s="205"/>
      <c r="H29" s="167"/>
      <c r="I29" s="168"/>
      <c r="J29" s="168"/>
      <c r="K29" s="168"/>
      <c r="L29" s="168"/>
      <c r="M29" s="168"/>
      <c r="N29" s="168"/>
      <c r="O29" s="168"/>
      <c r="P29" s="168"/>
      <c r="Q29" s="168"/>
      <c r="R29" s="168"/>
      <c r="S29" s="168"/>
      <c r="T29" s="168"/>
      <c r="U29" s="168"/>
      <c r="V29" s="168"/>
      <c r="W29" s="168"/>
      <c r="X29" s="168"/>
      <c r="Y29" s="169"/>
      <c r="Z29" s="169"/>
      <c r="AA29" s="169"/>
      <c r="AB29" s="169"/>
      <c r="AC29" s="169"/>
      <c r="AD29" s="169"/>
      <c r="AE29" s="169"/>
      <c r="AF29" s="169"/>
      <c r="AG29" s="169"/>
      <c r="AH29" s="169"/>
      <c r="AI29" s="169"/>
      <c r="AJ29" s="169"/>
      <c r="AK29" s="169"/>
      <c r="AL29" s="169"/>
      <c r="AM29" s="169"/>
      <c r="AN29" s="169"/>
      <c r="AO29" s="169"/>
      <c r="AP29" s="169"/>
      <c r="AV29" s="170"/>
      <c r="AW29" s="171"/>
      <c r="AY29" s="169"/>
      <c r="AZ29" s="169"/>
      <c r="BA29" s="169"/>
      <c r="BB29" s="172"/>
      <c r="BC29" s="172"/>
      <c r="BD29" s="172"/>
      <c r="BE29" s="171"/>
      <c r="BF29" s="171"/>
      <c r="BG29" s="171"/>
      <c r="BH29" s="171"/>
      <c r="BI29" s="172"/>
      <c r="BJ29" s="172"/>
      <c r="BK29" s="172"/>
      <c r="BL29" s="169"/>
      <c r="BM29" s="169"/>
      <c r="BN29" s="169"/>
      <c r="BO29" s="169"/>
      <c r="BP29" s="172"/>
      <c r="BQ29" s="172"/>
      <c r="BR29" s="171"/>
      <c r="BW29" s="172"/>
    </row>
    <row r="30" spans="1:75" s="14" customFormat="1" x14ac:dyDescent="0.3">
      <c r="A30" s="193" t="s">
        <v>69</v>
      </c>
      <c r="B30"/>
      <c r="C30"/>
      <c r="D30"/>
      <c r="E30"/>
      <c r="F30" s="16">
        <v>1975</v>
      </c>
      <c r="G30" s="1"/>
      <c r="H30" s="1"/>
      <c r="I30" s="5"/>
      <c r="J30" s="5"/>
      <c r="K30" s="5"/>
      <c r="L30" s="8"/>
      <c r="M30" s="8"/>
      <c r="N30" s="8"/>
      <c r="O30" s="8"/>
      <c r="P30" s="18"/>
      <c r="Q30" s="18"/>
      <c r="R30" s="18"/>
      <c r="S30" s="18"/>
      <c r="T30" s="18"/>
      <c r="U30" s="18"/>
      <c r="V30" s="18"/>
      <c r="W30" s="18"/>
      <c r="X30" s="85"/>
      <c r="Z30" s="28"/>
      <c r="AA30" s="28"/>
      <c r="AB30" s="28"/>
      <c r="AC30" s="28"/>
      <c r="AD30" s="28"/>
      <c r="AE30" s="28"/>
      <c r="AF30" s="28"/>
      <c r="AG30" s="28"/>
      <c r="AH30" s="8"/>
      <c r="AI30" s="28"/>
      <c r="AJ30" s="10"/>
      <c r="AK30" s="8"/>
      <c r="AM30" s="28"/>
      <c r="AN30" s="21"/>
      <c r="AO30" s="96"/>
      <c r="AP30" s="27"/>
      <c r="AQ30" s="27"/>
      <c r="AR30" s="27"/>
      <c r="AS30" s="27"/>
      <c r="AT30" s="27"/>
      <c r="AU30" s="27"/>
      <c r="AV30" s="27"/>
      <c r="AW30" s="27"/>
      <c r="AX30" s="27"/>
      <c r="AY30" s="9"/>
      <c r="AZ30" s="9"/>
      <c r="BA30" s="9"/>
      <c r="BB30" s="9"/>
      <c r="BC30" s="9"/>
      <c r="BD30" s="9"/>
      <c r="BE30" s="9"/>
      <c r="BF30" s="9"/>
    </row>
    <row r="31" spans="1:75" s="14" customFormat="1" x14ac:dyDescent="0.3">
      <c r="A31" s="193" t="s">
        <v>69</v>
      </c>
      <c r="B31"/>
      <c r="C31"/>
      <c r="D31"/>
      <c r="E31"/>
      <c r="F31" s="16">
        <v>1976</v>
      </c>
      <c r="G31" s="1"/>
      <c r="H31" s="1"/>
      <c r="I31" s="5"/>
      <c r="J31" s="5"/>
      <c r="K31" s="5"/>
      <c r="L31" s="20"/>
      <c r="M31" s="20"/>
      <c r="N31" s="20"/>
      <c r="O31" s="20"/>
      <c r="P31" s="20"/>
      <c r="Q31" s="20"/>
      <c r="R31" s="20"/>
      <c r="S31" s="18"/>
      <c r="T31" s="18"/>
      <c r="U31" s="18"/>
      <c r="V31" s="18"/>
      <c r="W31" s="18"/>
      <c r="X31" s="85"/>
      <c r="Z31" s="28"/>
      <c r="AA31" s="28"/>
      <c r="AB31" s="28"/>
      <c r="AC31" s="28"/>
      <c r="AD31" s="28"/>
      <c r="AE31" s="28"/>
      <c r="AF31" s="28"/>
      <c r="AG31" s="28"/>
      <c r="AH31" s="8"/>
      <c r="AI31" s="28"/>
      <c r="AJ31" s="10"/>
      <c r="AK31" s="8"/>
      <c r="AM31" s="28"/>
      <c r="AN31" s="21"/>
      <c r="AO31" s="96"/>
      <c r="AP31" s="27"/>
      <c r="AQ31" s="27"/>
      <c r="AR31" s="27"/>
      <c r="AS31" s="27"/>
      <c r="AT31" s="27"/>
      <c r="AU31" s="27"/>
      <c r="AV31" s="27"/>
      <c r="AW31" s="27"/>
      <c r="AX31" s="27"/>
      <c r="AY31" s="9"/>
      <c r="AZ31" s="9"/>
      <c r="BA31" s="9"/>
      <c r="BB31" s="9"/>
      <c r="BC31" s="9"/>
      <c r="BD31" s="9"/>
      <c r="BE31" s="9"/>
      <c r="BF31" s="9"/>
    </row>
    <row r="32" spans="1:75" s="14" customFormat="1" x14ac:dyDescent="0.3">
      <c r="A32" s="193" t="s">
        <v>69</v>
      </c>
      <c r="B32"/>
      <c r="C32"/>
      <c r="D32"/>
      <c r="E32"/>
      <c r="F32" s="16">
        <v>1977</v>
      </c>
      <c r="G32" s="1"/>
      <c r="H32" s="1"/>
      <c r="I32" s="5"/>
      <c r="J32" s="5"/>
      <c r="K32" s="5"/>
      <c r="L32" s="20"/>
      <c r="M32" s="20"/>
      <c r="N32" s="20"/>
      <c r="O32" s="20"/>
      <c r="P32" s="20"/>
      <c r="Q32" s="20"/>
      <c r="R32" s="20"/>
      <c r="S32" s="18"/>
      <c r="T32" s="18"/>
      <c r="U32" s="18"/>
      <c r="V32" s="18"/>
      <c r="W32" s="18"/>
      <c r="X32" s="85"/>
      <c r="Z32" s="28"/>
      <c r="AA32" s="28"/>
      <c r="AB32" s="28"/>
      <c r="AC32" s="28"/>
      <c r="AD32" s="28"/>
      <c r="AE32" s="28"/>
      <c r="AF32" s="28"/>
      <c r="AG32" s="28"/>
      <c r="AH32" s="8"/>
      <c r="AI32" s="28"/>
      <c r="AJ32" s="10"/>
      <c r="AK32" s="8"/>
      <c r="AM32" s="28"/>
      <c r="AN32" s="21"/>
      <c r="AO32" s="96"/>
      <c r="AP32" s="27"/>
      <c r="AQ32" s="27"/>
      <c r="AR32" s="27"/>
      <c r="AS32" s="27"/>
      <c r="AT32" s="27"/>
      <c r="AU32" s="27"/>
      <c r="AV32" s="27"/>
      <c r="AW32" s="27"/>
      <c r="AX32" s="27"/>
      <c r="AY32" s="9"/>
      <c r="AZ32" s="9"/>
      <c r="BA32" s="9"/>
      <c r="BB32" s="9"/>
      <c r="BC32" s="9"/>
      <c r="BD32" s="9"/>
      <c r="BE32" s="9"/>
      <c r="BF32" s="9"/>
    </row>
    <row r="33" spans="1:79" s="14" customFormat="1" x14ac:dyDescent="0.3">
      <c r="A33" s="193" t="s">
        <v>69</v>
      </c>
      <c r="B33"/>
      <c r="C33"/>
      <c r="D33"/>
      <c r="E33"/>
      <c r="F33" s="16">
        <v>1978</v>
      </c>
      <c r="G33" s="1"/>
      <c r="H33" s="1"/>
      <c r="I33" s="5"/>
      <c r="J33" s="5"/>
      <c r="K33" s="5"/>
      <c r="L33" s="20"/>
      <c r="M33" s="20"/>
      <c r="N33" s="20"/>
      <c r="O33" s="20"/>
      <c r="P33" s="20"/>
      <c r="Q33" s="20"/>
      <c r="R33" s="20"/>
      <c r="S33" s="18"/>
      <c r="T33" s="18"/>
      <c r="U33" s="18"/>
      <c r="V33" s="18"/>
      <c r="W33" s="18"/>
      <c r="X33" s="85"/>
      <c r="Z33" s="28"/>
      <c r="AA33" s="28"/>
      <c r="AB33" s="28"/>
      <c r="AC33" s="28"/>
      <c r="AD33" s="28"/>
      <c r="AE33" s="28"/>
      <c r="AF33" s="28"/>
      <c r="AG33" s="28"/>
      <c r="AH33" s="8"/>
      <c r="AI33" s="28"/>
      <c r="AJ33" s="10"/>
      <c r="AK33" s="8"/>
      <c r="AM33" s="28"/>
      <c r="AN33" s="21"/>
      <c r="AO33" s="96"/>
      <c r="AP33" s="27"/>
      <c r="AQ33" s="27"/>
      <c r="AR33" s="27"/>
      <c r="AS33" s="27"/>
      <c r="AT33" s="27"/>
      <c r="AU33" s="27"/>
      <c r="AV33" s="27"/>
      <c r="AW33" s="27"/>
      <c r="AX33" s="27"/>
      <c r="AY33" s="9"/>
      <c r="AZ33" s="9"/>
      <c r="BA33" s="9"/>
      <c r="BB33" s="9"/>
      <c r="BC33" s="9"/>
      <c r="BD33" s="9"/>
      <c r="BE33" s="9"/>
      <c r="BF33" s="9"/>
    </row>
    <row r="34" spans="1:79" s="14" customFormat="1" x14ac:dyDescent="0.3">
      <c r="A34" s="193" t="s">
        <v>69</v>
      </c>
      <c r="B34"/>
      <c r="C34"/>
      <c r="D34"/>
      <c r="E34"/>
      <c r="F34" s="82">
        <v>1979</v>
      </c>
      <c r="G34" s="1"/>
      <c r="H34" s="1"/>
      <c r="I34" s="5"/>
      <c r="J34" s="5"/>
      <c r="K34" s="5"/>
      <c r="L34" s="20"/>
      <c r="M34" s="20"/>
      <c r="N34" s="20"/>
      <c r="O34" s="20"/>
      <c r="P34" s="20"/>
      <c r="Q34" s="20"/>
      <c r="R34" s="20"/>
      <c r="S34" s="18"/>
      <c r="T34" s="18"/>
      <c r="U34" s="18"/>
      <c r="V34" s="18"/>
      <c r="W34" s="18"/>
      <c r="X34" s="85"/>
      <c r="Z34" s="28"/>
      <c r="AA34" s="28"/>
      <c r="AB34" s="28"/>
      <c r="AC34" s="28"/>
      <c r="AD34" s="28"/>
      <c r="AE34" s="28"/>
      <c r="AF34" s="28"/>
      <c r="AG34" s="28"/>
      <c r="AH34" s="8"/>
      <c r="AI34" s="28"/>
      <c r="AJ34" s="10"/>
      <c r="AK34" s="8"/>
      <c r="AM34" s="28"/>
      <c r="AN34" s="21"/>
      <c r="AO34" s="96"/>
      <c r="AP34" s="27"/>
      <c r="AQ34" s="27"/>
      <c r="AR34" s="27"/>
      <c r="AS34" s="27"/>
      <c r="AT34" s="27"/>
      <c r="AU34" s="27"/>
      <c r="AV34" s="27"/>
      <c r="AW34" s="27"/>
      <c r="AX34" s="27"/>
      <c r="AY34" s="9"/>
      <c r="AZ34" s="9"/>
      <c r="BA34" s="9"/>
      <c r="BB34" s="9"/>
      <c r="BC34" s="9"/>
      <c r="BD34" s="9"/>
      <c r="BE34" s="9"/>
      <c r="BF34" s="9"/>
    </row>
    <row r="35" spans="1:79" s="14" customFormat="1" x14ac:dyDescent="0.3">
      <c r="A35" s="193" t="s">
        <v>69</v>
      </c>
      <c r="B35"/>
      <c r="C35"/>
      <c r="D35"/>
      <c r="E35"/>
      <c r="F35" s="16">
        <v>1980</v>
      </c>
      <c r="G35" s="1"/>
      <c r="H35" s="1"/>
      <c r="I35" s="5"/>
      <c r="J35" s="5"/>
      <c r="K35" s="5"/>
      <c r="L35" s="20"/>
      <c r="M35" s="20"/>
      <c r="N35" s="20"/>
      <c r="O35" s="20"/>
      <c r="P35" s="20"/>
      <c r="Q35" s="20"/>
      <c r="R35" s="20"/>
      <c r="S35" s="18"/>
      <c r="T35" s="18"/>
      <c r="U35" s="18"/>
      <c r="V35" s="18"/>
      <c r="W35" s="18"/>
      <c r="X35" s="85"/>
      <c r="Z35" s="28"/>
      <c r="AA35" s="28"/>
      <c r="AB35" s="28"/>
      <c r="AC35" s="28"/>
      <c r="AD35" s="28"/>
      <c r="AE35" s="28"/>
      <c r="AF35" s="28"/>
      <c r="AG35" s="28"/>
      <c r="AH35" s="8"/>
      <c r="AI35" s="28"/>
      <c r="AJ35" s="10"/>
      <c r="AK35" s="8"/>
      <c r="AM35" s="28"/>
      <c r="AN35" s="21"/>
      <c r="AO35" s="28"/>
      <c r="AP35" s="27"/>
      <c r="AQ35" s="27"/>
      <c r="AR35" s="27"/>
      <c r="AS35" s="27"/>
      <c r="AT35" s="27"/>
      <c r="AU35" s="27"/>
      <c r="AV35" s="27"/>
      <c r="AW35" s="27"/>
      <c r="AX35" s="27"/>
      <c r="AY35" s="9"/>
      <c r="AZ35" s="9"/>
      <c r="BA35" s="9"/>
      <c r="BB35" s="9"/>
      <c r="BC35" s="9"/>
      <c r="BD35" s="9"/>
      <c r="BE35" s="9"/>
      <c r="BF35" s="9"/>
    </row>
    <row r="36" spans="1:79" s="14" customFormat="1" x14ac:dyDescent="0.3">
      <c r="A36" s="193" t="s">
        <v>69</v>
      </c>
      <c r="B36"/>
      <c r="C36"/>
      <c r="D36"/>
      <c r="E36"/>
      <c r="F36" s="16">
        <v>1981</v>
      </c>
      <c r="G36" s="1"/>
      <c r="H36" s="1"/>
      <c r="I36" s="5"/>
      <c r="J36" s="5"/>
      <c r="K36" s="5"/>
      <c r="L36" s="20"/>
      <c r="M36" s="20"/>
      <c r="N36" s="20"/>
      <c r="O36" s="20"/>
      <c r="P36" s="20"/>
      <c r="Q36" s="20"/>
      <c r="R36" s="20"/>
      <c r="S36" s="18"/>
      <c r="T36" s="18"/>
      <c r="U36" s="18"/>
      <c r="V36" s="18"/>
      <c r="W36" s="18"/>
      <c r="X36" s="85"/>
      <c r="Z36" s="28"/>
      <c r="AA36" s="28"/>
      <c r="AB36" s="28"/>
      <c r="AC36" s="28"/>
      <c r="AD36" s="28"/>
      <c r="AE36" s="28"/>
      <c r="AF36" s="28"/>
      <c r="AG36" s="28"/>
      <c r="AH36" s="8"/>
      <c r="AI36" s="28"/>
      <c r="AJ36" s="10"/>
      <c r="AK36" s="8"/>
      <c r="AM36" s="28"/>
      <c r="AN36" s="21"/>
      <c r="AO36" s="28"/>
      <c r="AP36" s="27"/>
      <c r="AQ36" s="27"/>
      <c r="AR36" s="27"/>
      <c r="AS36" s="27"/>
      <c r="AT36" s="27"/>
      <c r="AU36" s="27"/>
      <c r="AV36" s="27"/>
      <c r="AW36" s="27"/>
      <c r="AX36" s="27"/>
      <c r="AY36" s="9"/>
      <c r="AZ36" s="9"/>
      <c r="BA36" s="9"/>
      <c r="BB36" s="9"/>
      <c r="BC36" s="9"/>
      <c r="BD36" s="9"/>
      <c r="BE36" s="9"/>
      <c r="BF36" s="9"/>
    </row>
    <row r="37" spans="1:79" s="51" customFormat="1" x14ac:dyDescent="0.3">
      <c r="A37" s="57" t="s">
        <v>705</v>
      </c>
      <c r="B37" s="48"/>
      <c r="C37" s="48"/>
      <c r="D37" s="49"/>
      <c r="E37" s="49"/>
      <c r="F37" s="50"/>
      <c r="I37" s="58"/>
      <c r="J37" s="58"/>
      <c r="K37" s="58"/>
      <c r="L37" s="52"/>
      <c r="M37" s="52"/>
      <c r="N37" s="52"/>
      <c r="O37" s="52"/>
      <c r="P37" s="52"/>
      <c r="Q37" s="52"/>
      <c r="R37" s="52"/>
      <c r="S37" s="53"/>
      <c r="T37" s="53"/>
      <c r="U37" s="53"/>
      <c r="V37" s="53"/>
      <c r="W37" s="53"/>
      <c r="X37" s="53"/>
      <c r="Y37" s="53"/>
      <c r="Z37" s="53"/>
      <c r="AA37" s="53"/>
      <c r="AB37" s="53"/>
      <c r="AC37" s="53"/>
      <c r="AD37" s="53"/>
      <c r="AE37" s="53"/>
      <c r="AF37" s="53"/>
      <c r="AG37" s="53"/>
      <c r="AJ37" s="54"/>
      <c r="AK37" s="55"/>
      <c r="AM37" s="53"/>
      <c r="AN37" s="53"/>
      <c r="AO37" s="53"/>
      <c r="AP37" s="56"/>
      <c r="AQ37" s="56"/>
      <c r="AR37" s="56"/>
      <c r="AS37" s="55"/>
      <c r="AT37" s="55"/>
      <c r="AU37" s="55"/>
      <c r="AV37" s="55"/>
      <c r="AW37" s="56"/>
      <c r="AX37" s="56"/>
      <c r="AY37" s="53"/>
      <c r="AZ37" s="53"/>
      <c r="BA37" s="56"/>
      <c r="BB37" s="56"/>
      <c r="BC37" s="56"/>
      <c r="BD37" s="55"/>
    </row>
    <row r="38" spans="1:79" s="14" customFormat="1" x14ac:dyDescent="0.3">
      <c r="A38" s="193" t="s">
        <v>69</v>
      </c>
      <c r="B38"/>
      <c r="C38"/>
      <c r="D38"/>
      <c r="E38"/>
      <c r="F38" s="16">
        <v>1982</v>
      </c>
      <c r="G38" s="1"/>
      <c r="H38" s="1"/>
      <c r="I38" s="5"/>
      <c r="J38" s="5"/>
      <c r="K38" s="5"/>
      <c r="L38" s="6"/>
      <c r="M38" s="6"/>
      <c r="N38" s="6"/>
      <c r="O38" s="6"/>
      <c r="P38" s="20"/>
      <c r="Q38" s="20"/>
      <c r="R38" s="20"/>
      <c r="S38" s="18"/>
      <c r="T38" s="18"/>
      <c r="U38" s="18"/>
      <c r="V38" s="18"/>
      <c r="W38" s="18"/>
      <c r="X38" s="18"/>
      <c r="Y38" s="6"/>
      <c r="Z38" s="28"/>
      <c r="AA38" s="28"/>
      <c r="AB38" s="28"/>
      <c r="AC38" s="28"/>
      <c r="AD38" s="28"/>
      <c r="AE38" s="28"/>
      <c r="AF38" s="28"/>
      <c r="AG38" s="28"/>
      <c r="AH38" s="8"/>
      <c r="AJ38" s="25" t="e">
        <f>AVERAGE(AJ39,AJ40,AJ41)</f>
        <v>#DIV/0!</v>
      </c>
      <c r="AK38" s="8"/>
      <c r="AM38" s="28"/>
      <c r="AN38" s="21"/>
      <c r="AO38" s="9"/>
      <c r="AP38" s="27"/>
      <c r="AQ38" s="27"/>
      <c r="AR38" s="27"/>
      <c r="AS38" s="28"/>
      <c r="AT38" s="63"/>
      <c r="AU38" s="63"/>
      <c r="AV38" s="63"/>
      <c r="AW38" s="63"/>
      <c r="AX38" s="63"/>
      <c r="AY38" s="9"/>
      <c r="AZ38" s="9"/>
      <c r="BA38" s="27"/>
      <c r="BB38" s="27"/>
      <c r="BC38" s="27"/>
      <c r="BD38" s="28"/>
    </row>
    <row r="39" spans="1:79" s="14" customFormat="1" x14ac:dyDescent="0.3">
      <c r="A39" s="193" t="s">
        <v>69</v>
      </c>
      <c r="B39"/>
      <c r="C39"/>
      <c r="D39" s="7"/>
      <c r="E39" s="7"/>
      <c r="F39" s="16">
        <v>1983</v>
      </c>
      <c r="G39" s="1"/>
      <c r="H39" s="1"/>
      <c r="I39" s="5"/>
      <c r="J39" s="5"/>
      <c r="K39" s="5"/>
      <c r="L39" s="20"/>
      <c r="M39" s="20"/>
      <c r="N39" s="20"/>
      <c r="O39" s="20"/>
      <c r="P39" s="20"/>
      <c r="Q39" s="20"/>
      <c r="R39" s="20"/>
      <c r="S39" s="20"/>
      <c r="T39" s="20"/>
      <c r="U39" s="20"/>
      <c r="V39" s="20"/>
      <c r="W39" s="20"/>
      <c r="X39" s="18"/>
      <c r="Y39" s="28"/>
      <c r="Z39" s="28"/>
      <c r="AA39" s="28"/>
      <c r="AB39" s="28"/>
      <c r="AC39" s="28"/>
      <c r="AD39" s="28"/>
      <c r="AE39" s="28"/>
      <c r="AF39" s="28"/>
      <c r="AG39" s="28"/>
      <c r="AH39" s="6"/>
      <c r="AI39" s="28"/>
      <c r="AJ39" s="10" t="e">
        <f>Y39/AI39</f>
        <v>#DIV/0!</v>
      </c>
      <c r="AK39" s="8" t="e">
        <f>L39/S39*Y39</f>
        <v>#DIV/0!</v>
      </c>
      <c r="AM39" s="8"/>
      <c r="AN39" s="21"/>
      <c r="AO39" s="28"/>
      <c r="AP39" s="27"/>
      <c r="AQ39" s="27"/>
      <c r="AR39" s="27"/>
      <c r="AS39" s="28"/>
      <c r="AT39" s="63"/>
      <c r="AU39" s="63"/>
      <c r="AV39" s="63"/>
      <c r="AW39" s="27"/>
      <c r="AX39" s="27"/>
      <c r="AY39" s="9"/>
      <c r="AZ39" s="9"/>
      <c r="BA39" s="27"/>
      <c r="BB39" s="27"/>
      <c r="BC39" s="27"/>
      <c r="BD39" s="28"/>
    </row>
    <row r="40" spans="1:79" s="14" customFormat="1" x14ac:dyDescent="0.3">
      <c r="A40" s="193" t="s">
        <v>69</v>
      </c>
      <c r="B40"/>
      <c r="C40"/>
      <c r="D40" s="7"/>
      <c r="E40" s="7"/>
      <c r="F40" s="16">
        <v>1984</v>
      </c>
      <c r="G40" s="1"/>
      <c r="H40" s="1"/>
      <c r="I40" s="5"/>
      <c r="J40" s="5"/>
      <c r="K40" s="5"/>
      <c r="L40" s="20"/>
      <c r="M40" s="20"/>
      <c r="N40" s="20"/>
      <c r="O40" s="20"/>
      <c r="P40" s="20"/>
      <c r="Q40" s="20"/>
      <c r="R40" s="20"/>
      <c r="S40" s="20"/>
      <c r="T40" s="20"/>
      <c r="U40" s="20"/>
      <c r="V40" s="20"/>
      <c r="W40" s="20"/>
      <c r="X40" s="18"/>
      <c r="Y40" s="28"/>
      <c r="Z40" s="28"/>
      <c r="AA40" s="28"/>
      <c r="AB40" s="28"/>
      <c r="AC40" s="28"/>
      <c r="AD40" s="28"/>
      <c r="AE40" s="28"/>
      <c r="AF40" s="28"/>
      <c r="AG40" s="28"/>
      <c r="AH40" s="6"/>
      <c r="AI40" s="28"/>
      <c r="AJ40" s="10" t="e">
        <f>Y40/AI40</f>
        <v>#DIV/0!</v>
      </c>
      <c r="AK40" s="8" t="e">
        <f>L40/S40*Y40</f>
        <v>#DIV/0!</v>
      </c>
      <c r="AM40" s="8"/>
      <c r="AN40" s="21"/>
      <c r="AO40" s="28"/>
      <c r="AP40" s="27"/>
      <c r="AQ40" s="27"/>
      <c r="AR40" s="27"/>
      <c r="AS40" s="28"/>
      <c r="AT40" s="63"/>
      <c r="AU40" s="63"/>
      <c r="AV40" s="63"/>
      <c r="AW40" s="27"/>
      <c r="AX40" s="27"/>
      <c r="AY40" s="9"/>
      <c r="AZ40" s="9"/>
      <c r="BA40" s="27"/>
      <c r="BB40" s="27"/>
      <c r="BC40" s="27"/>
      <c r="BD40" s="28"/>
    </row>
    <row r="41" spans="1:79" s="14" customFormat="1" x14ac:dyDescent="0.3">
      <c r="A41" s="193" t="s">
        <v>69</v>
      </c>
      <c r="B41"/>
      <c r="C41"/>
      <c r="D41" s="7"/>
      <c r="E41" s="7"/>
      <c r="F41" s="16">
        <v>1985</v>
      </c>
      <c r="G41" s="1"/>
      <c r="H41" s="1"/>
      <c r="I41" s="5"/>
      <c r="J41" s="5"/>
      <c r="K41" s="5"/>
      <c r="L41" s="6"/>
      <c r="M41" s="6"/>
      <c r="N41" s="6"/>
      <c r="O41" s="6"/>
      <c r="P41" s="20"/>
      <c r="Q41" s="18"/>
      <c r="R41" s="18"/>
      <c r="S41" s="18"/>
      <c r="T41" s="18"/>
      <c r="U41" s="18"/>
      <c r="V41" s="18"/>
      <c r="W41" s="18"/>
      <c r="X41" s="18"/>
      <c r="Y41" s="28"/>
      <c r="Z41" s="28"/>
      <c r="AA41" s="28"/>
      <c r="AB41" s="28"/>
      <c r="AC41" s="28"/>
      <c r="AD41" s="28"/>
      <c r="AE41" s="28"/>
      <c r="AF41" s="28"/>
      <c r="AG41" s="28"/>
      <c r="AH41" s="6"/>
      <c r="AI41" s="28"/>
      <c r="AJ41" s="10" t="e">
        <f>Y41/AI41</f>
        <v>#DIV/0!</v>
      </c>
      <c r="AK41" s="8" t="e">
        <f>L41/S41*Y41</f>
        <v>#DIV/0!</v>
      </c>
      <c r="AL41" s="26"/>
      <c r="AM41" s="8"/>
      <c r="AN41" s="21"/>
      <c r="AO41" s="28"/>
      <c r="AP41" s="27"/>
      <c r="AQ41" s="27"/>
      <c r="AR41" s="27"/>
      <c r="AS41" s="28"/>
      <c r="AT41" s="63"/>
      <c r="AU41" s="63"/>
      <c r="AV41" s="63"/>
      <c r="AW41" s="27"/>
      <c r="AX41" s="27"/>
      <c r="AY41" s="62"/>
      <c r="AZ41" s="9"/>
      <c r="BA41" s="27"/>
      <c r="BB41" s="27"/>
      <c r="BC41" s="27"/>
      <c r="BD41" s="28"/>
    </row>
    <row r="42" spans="1:79" s="51" customFormat="1" x14ac:dyDescent="0.3">
      <c r="A42" s="57" t="s">
        <v>701</v>
      </c>
      <c r="B42" s="48"/>
      <c r="C42" s="48"/>
      <c r="D42" s="49"/>
      <c r="E42" s="49"/>
      <c r="F42" s="50"/>
      <c r="I42" s="58"/>
      <c r="J42" s="58"/>
      <c r="K42" s="58"/>
      <c r="L42" s="52"/>
      <c r="M42" s="52"/>
      <c r="N42" s="52"/>
      <c r="O42" s="52"/>
      <c r="P42" s="52"/>
      <c r="Q42" s="52"/>
      <c r="R42" s="52"/>
      <c r="S42" s="53"/>
      <c r="T42" s="53"/>
      <c r="U42" s="53"/>
      <c r="V42" s="53"/>
      <c r="W42" s="53"/>
      <c r="X42" s="53"/>
      <c r="Y42" s="53"/>
      <c r="Z42" s="53"/>
      <c r="AA42" s="53"/>
      <c r="AB42" s="53"/>
      <c r="AC42" s="53"/>
      <c r="AD42" s="53"/>
      <c r="AE42" s="53"/>
      <c r="AF42" s="53"/>
      <c r="AG42" s="53"/>
      <c r="AJ42" s="54"/>
      <c r="AK42" s="55"/>
      <c r="AM42" s="53"/>
      <c r="AN42" s="53"/>
      <c r="AO42" s="53"/>
      <c r="AP42" s="56"/>
      <c r="AQ42" s="56"/>
      <c r="AR42" s="56"/>
      <c r="AS42" s="55"/>
      <c r="AT42" s="55"/>
      <c r="AU42" s="55"/>
      <c r="AV42" s="55"/>
      <c r="AW42" s="56"/>
      <c r="AX42" s="56"/>
      <c r="AY42" s="53"/>
      <c r="AZ42" s="53"/>
      <c r="BA42" s="56"/>
      <c r="BB42" s="56"/>
      <c r="BC42" s="56"/>
      <c r="BD42" s="55"/>
    </row>
    <row r="43" spans="1:79" s="14" customFormat="1" x14ac:dyDescent="0.3">
      <c r="A43" s="193" t="s">
        <v>69</v>
      </c>
      <c r="B43"/>
      <c r="C43"/>
      <c r="D43" s="7"/>
      <c r="E43" s="7"/>
      <c r="F43" s="16">
        <v>1986</v>
      </c>
      <c r="G43" s="1"/>
      <c r="H43" s="1"/>
      <c r="I43" s="5"/>
      <c r="J43" s="5"/>
      <c r="K43" s="5"/>
      <c r="L43" s="62"/>
      <c r="M43" s="62"/>
      <c r="N43" s="62"/>
      <c r="O43" s="62"/>
      <c r="P43" s="20"/>
      <c r="Q43" s="18"/>
      <c r="R43" s="18"/>
      <c r="S43" s="18"/>
      <c r="T43" s="18"/>
      <c r="U43" s="18"/>
      <c r="V43" s="18"/>
      <c r="W43" s="18"/>
      <c r="X43" s="18"/>
      <c r="Y43" s="28"/>
      <c r="Z43" s="21"/>
      <c r="AA43" s="21"/>
      <c r="AB43" s="21"/>
      <c r="AC43" s="18"/>
      <c r="AD43" s="21"/>
      <c r="AE43" s="21"/>
      <c r="AF43" s="21"/>
      <c r="AG43" s="21"/>
      <c r="AH43" s="26"/>
      <c r="AI43" s="28"/>
      <c r="AJ43" s="25" t="e">
        <f>AVERAGE(AJ40:AJ41)</f>
        <v>#DIV/0!</v>
      </c>
      <c r="AK43" s="8" t="e">
        <f>L43/S43*Y43</f>
        <v>#DIV/0!</v>
      </c>
      <c r="AL43" s="26" t="e">
        <f>Y43/AJ43</f>
        <v>#DIV/0!</v>
      </c>
      <c r="AM43" s="8"/>
      <c r="AN43" s="21"/>
      <c r="AO43" s="9"/>
      <c r="AP43" s="27"/>
      <c r="AQ43" s="27"/>
      <c r="AR43" s="27"/>
      <c r="AS43" s="9"/>
      <c r="AT43" s="63"/>
      <c r="AU43" s="63"/>
      <c r="AV43" s="63"/>
      <c r="AW43" s="8"/>
      <c r="AX43" s="27"/>
      <c r="AY43" s="9"/>
      <c r="AZ43" s="9"/>
      <c r="BA43" s="27"/>
      <c r="BB43" s="27"/>
      <c r="BC43" s="27"/>
      <c r="BD43" s="28"/>
    </row>
    <row r="44" spans="1:79" s="14" customFormat="1" x14ac:dyDescent="0.3">
      <c r="A44" s="193" t="s">
        <v>69</v>
      </c>
      <c r="B44" s="193"/>
      <c r="C44" s="193"/>
      <c r="D44" s="15"/>
      <c r="E44" s="15"/>
      <c r="F44" s="16">
        <v>1987</v>
      </c>
      <c r="I44" s="234"/>
      <c r="J44" s="234"/>
      <c r="K44" s="234"/>
      <c r="L44" s="195"/>
      <c r="M44" s="195"/>
      <c r="N44" s="270"/>
      <c r="O44" s="270"/>
      <c r="P44" s="196"/>
      <c r="Q44" s="197"/>
      <c r="R44" s="197"/>
      <c r="S44" s="197"/>
      <c r="T44" s="197"/>
      <c r="U44" s="197"/>
      <c r="V44" s="197"/>
      <c r="W44" s="105"/>
      <c r="X44" s="20"/>
      <c r="Y44" s="67"/>
      <c r="Z44" s="67"/>
      <c r="AA44" s="106"/>
      <c r="AB44" s="21"/>
      <c r="AC44" s="67"/>
      <c r="AD44" s="67"/>
      <c r="AE44" s="198"/>
      <c r="AF44" s="199"/>
      <c r="AG44" s="21"/>
      <c r="AH44" s="68"/>
      <c r="AI44" s="67"/>
      <c r="AJ44" s="106"/>
      <c r="AK44" s="21"/>
      <c r="AL44" s="68"/>
      <c r="AM44" s="67"/>
      <c r="AN44" s="67"/>
      <c r="AO44" s="198"/>
      <c r="AP44" s="200"/>
      <c r="AQ44" s="24"/>
      <c r="AR44" s="22"/>
      <c r="AS44" s="69"/>
      <c r="AT44" s="201"/>
      <c r="AU44" s="21"/>
      <c r="AV44" s="201"/>
      <c r="AW44" s="21"/>
      <c r="AX44" s="68"/>
      <c r="AY44" s="67"/>
      <c r="AZ44" s="67"/>
      <c r="BA44" s="67"/>
      <c r="BB44" s="71"/>
      <c r="BC44" s="21"/>
      <c r="BD44" s="68"/>
      <c r="BE44" s="67"/>
      <c r="BF44" s="201"/>
      <c r="BG44" s="21"/>
      <c r="BH44" s="201"/>
      <c r="BI44" s="202"/>
      <c r="BJ44" s="21"/>
      <c r="BK44" s="68"/>
      <c r="BL44" s="67"/>
      <c r="BM44" s="71"/>
      <c r="BN44" s="68"/>
      <c r="BO44" s="67"/>
      <c r="BP44" s="203"/>
      <c r="BQ44" s="21"/>
      <c r="BR44" s="203"/>
      <c r="BS44" s="21"/>
      <c r="BT44" s="68"/>
      <c r="BU44" s="67"/>
      <c r="BV44" s="203"/>
      <c r="BW44" s="21"/>
      <c r="BX44" s="203"/>
      <c r="BY44" s="21"/>
      <c r="BZ44" s="68"/>
      <c r="CA44" s="67"/>
    </row>
    <row r="45" spans="1:79" s="14" customFormat="1" x14ac:dyDescent="0.3">
      <c r="A45" s="193" t="s">
        <v>69</v>
      </c>
      <c r="B45" s="193"/>
      <c r="C45" s="193"/>
      <c r="D45" s="15"/>
      <c r="E45" s="15"/>
      <c r="F45" s="16">
        <v>1988</v>
      </c>
      <c r="I45" s="234"/>
      <c r="J45" s="234"/>
      <c r="K45" s="234"/>
      <c r="L45" s="195"/>
      <c r="M45" s="195"/>
      <c r="N45" s="270"/>
      <c r="O45" s="270"/>
      <c r="P45" s="196"/>
      <c r="Q45" s="197"/>
      <c r="R45" s="197"/>
      <c r="S45" s="197"/>
      <c r="T45" s="197"/>
      <c r="U45" s="197"/>
      <c r="V45" s="197"/>
      <c r="W45" s="105"/>
      <c r="X45" s="20"/>
      <c r="Y45" s="67"/>
      <c r="Z45" s="67"/>
      <c r="AA45" s="106"/>
      <c r="AB45" s="21"/>
      <c r="AC45" s="67"/>
      <c r="AD45" s="67"/>
      <c r="AE45" s="198"/>
      <c r="AF45" s="199"/>
      <c r="AG45" s="21"/>
      <c r="AH45" s="68"/>
      <c r="AI45" s="67"/>
      <c r="AJ45" s="106"/>
      <c r="AK45" s="21"/>
      <c r="AL45" s="68"/>
      <c r="AM45" s="67"/>
      <c r="AN45" s="67"/>
      <c r="AO45" s="198"/>
      <c r="AP45" s="200"/>
      <c r="AQ45" s="24"/>
      <c r="AR45" s="22"/>
      <c r="AS45" s="69"/>
      <c r="AT45" s="201"/>
      <c r="AU45" s="21"/>
      <c r="AV45" s="201"/>
      <c r="AW45" s="21"/>
      <c r="AX45" s="68"/>
      <c r="AY45" s="67"/>
      <c r="AZ45" s="67"/>
      <c r="BA45" s="67"/>
      <c r="BB45" s="71"/>
      <c r="BC45" s="21"/>
      <c r="BD45" s="68"/>
      <c r="BE45" s="67"/>
      <c r="BF45" s="201"/>
      <c r="BG45" s="21"/>
      <c r="BH45" s="201"/>
      <c r="BI45" s="202"/>
      <c r="BJ45" s="21"/>
      <c r="BK45" s="68"/>
      <c r="BL45" s="67"/>
      <c r="BM45" s="71"/>
      <c r="BN45" s="68"/>
      <c r="BO45" s="67"/>
      <c r="BP45" s="203"/>
      <c r="BQ45" s="21"/>
      <c r="BR45" s="203"/>
      <c r="BS45" s="21"/>
      <c r="BT45" s="68"/>
      <c r="BU45" s="67"/>
      <c r="BV45" s="203"/>
      <c r="BW45" s="21"/>
      <c r="BX45" s="203"/>
      <c r="BY45" s="21"/>
      <c r="BZ45" s="68"/>
      <c r="CA45" s="67"/>
    </row>
    <row r="46" spans="1:79" s="14" customFormat="1" x14ac:dyDescent="0.3">
      <c r="A46" s="193" t="s">
        <v>69</v>
      </c>
      <c r="B46" s="193"/>
      <c r="C46" s="193"/>
      <c r="D46" s="15"/>
      <c r="E46" s="15"/>
      <c r="F46" s="16">
        <v>1989</v>
      </c>
      <c r="I46" s="234"/>
      <c r="J46" s="234"/>
      <c r="K46" s="234"/>
      <c r="L46" s="195"/>
      <c r="M46" s="195"/>
      <c r="N46" s="270"/>
      <c r="O46" s="270"/>
      <c r="P46" s="196"/>
      <c r="Q46" s="197"/>
      <c r="R46" s="197"/>
      <c r="S46" s="197"/>
      <c r="T46" s="197"/>
      <c r="U46" s="197"/>
      <c r="V46" s="197"/>
      <c r="W46" s="105"/>
      <c r="X46" s="20"/>
      <c r="Y46" s="67"/>
      <c r="Z46" s="67"/>
      <c r="AA46" s="106"/>
      <c r="AB46" s="21"/>
      <c r="AC46" s="67"/>
      <c r="AD46" s="67"/>
      <c r="AE46" s="198"/>
      <c r="AF46" s="199"/>
      <c r="AG46" s="21"/>
      <c r="AH46" s="68"/>
      <c r="AI46" s="67"/>
      <c r="AJ46" s="106"/>
      <c r="AK46" s="21"/>
      <c r="AL46" s="68"/>
      <c r="AM46" s="67"/>
      <c r="AN46" s="67"/>
      <c r="AO46" s="198"/>
      <c r="AP46" s="200"/>
      <c r="AQ46" s="24"/>
      <c r="AR46" s="22"/>
      <c r="AS46" s="69"/>
      <c r="AT46" s="201"/>
      <c r="AU46" s="21"/>
      <c r="AV46" s="201"/>
      <c r="AW46" s="21"/>
      <c r="AX46" s="68"/>
      <c r="AY46" s="67"/>
      <c r="AZ46" s="67"/>
      <c r="BA46" s="67"/>
      <c r="BB46" s="71"/>
      <c r="BC46" s="21"/>
      <c r="BD46" s="68"/>
      <c r="BE46" s="67"/>
      <c r="BF46" s="201"/>
      <c r="BG46" s="21"/>
      <c r="BH46" s="201"/>
      <c r="BI46" s="202"/>
      <c r="BJ46" s="21"/>
      <c r="BK46" s="68"/>
      <c r="BL46" s="67"/>
      <c r="BM46" s="71"/>
      <c r="BN46" s="68"/>
      <c r="BO46" s="67"/>
      <c r="BP46" s="203"/>
      <c r="BQ46" s="21"/>
      <c r="BR46" s="203"/>
      <c r="BS46" s="21"/>
      <c r="BT46" s="68"/>
      <c r="BU46" s="67"/>
      <c r="BV46" s="203"/>
      <c r="BW46" s="21"/>
      <c r="BX46" s="203"/>
      <c r="BY46" s="21"/>
      <c r="BZ46" s="68"/>
      <c r="CA46" s="67"/>
    </row>
    <row r="47" spans="1:79" s="14" customFormat="1" x14ac:dyDescent="0.3">
      <c r="A47" s="193" t="s">
        <v>69</v>
      </c>
      <c r="B47" s="193"/>
      <c r="C47" s="193"/>
      <c r="D47" s="15"/>
      <c r="E47" s="15"/>
      <c r="F47" s="16">
        <v>1990</v>
      </c>
      <c r="I47" s="234"/>
      <c r="J47" s="234"/>
      <c r="K47" s="234"/>
      <c r="L47" s="195"/>
      <c r="M47" s="195"/>
      <c r="N47" s="270"/>
      <c r="O47" s="270"/>
      <c r="P47" s="196"/>
      <c r="Q47" s="197"/>
      <c r="R47" s="197"/>
      <c r="S47" s="197"/>
      <c r="T47" s="197"/>
      <c r="U47" s="197"/>
      <c r="V47" s="197"/>
      <c r="W47" s="105"/>
      <c r="X47" s="20"/>
      <c r="Y47" s="67"/>
      <c r="Z47" s="67"/>
      <c r="AA47" s="106"/>
      <c r="AB47" s="21"/>
      <c r="AC47" s="67"/>
      <c r="AD47" s="67"/>
      <c r="AE47" s="198"/>
      <c r="AF47" s="199"/>
      <c r="AG47" s="21"/>
      <c r="AH47" s="68"/>
      <c r="AI47" s="67"/>
      <c r="AJ47" s="106"/>
      <c r="AK47" s="21"/>
      <c r="AL47" s="68"/>
      <c r="AM47" s="67"/>
      <c r="AN47" s="67"/>
      <c r="AO47" s="198"/>
      <c r="AP47" s="200"/>
      <c r="AQ47" s="24"/>
      <c r="AR47" s="22"/>
      <c r="AS47" s="69"/>
      <c r="AT47" s="201"/>
      <c r="AU47" s="21"/>
      <c r="AV47" s="201"/>
      <c r="AW47" s="21"/>
      <c r="AX47" s="68"/>
      <c r="AY47" s="67"/>
      <c r="AZ47" s="67"/>
      <c r="BA47" s="67"/>
      <c r="BB47" s="71"/>
      <c r="BC47" s="21"/>
      <c r="BD47" s="68"/>
      <c r="BE47" s="67"/>
      <c r="BF47" s="201"/>
      <c r="BG47" s="21"/>
      <c r="BH47" s="201"/>
      <c r="BI47" s="202"/>
      <c r="BJ47" s="21"/>
      <c r="BK47" s="68"/>
      <c r="BL47" s="67"/>
      <c r="BM47" s="71"/>
      <c r="BN47" s="68"/>
      <c r="BO47" s="67"/>
      <c r="BP47" s="203"/>
      <c r="BQ47" s="21"/>
      <c r="BR47" s="203"/>
      <c r="BS47" s="21"/>
      <c r="BT47" s="68"/>
      <c r="BU47" s="67"/>
      <c r="BV47" s="203"/>
      <c r="BW47" s="21"/>
      <c r="BX47" s="203"/>
      <c r="BY47" s="21"/>
      <c r="BZ47" s="68"/>
      <c r="CA47" s="67"/>
    </row>
    <row r="48" spans="1:79" s="14" customFormat="1" x14ac:dyDescent="0.3">
      <c r="A48" s="193" t="s">
        <v>69</v>
      </c>
      <c r="B48" s="193"/>
      <c r="C48" s="193"/>
      <c r="D48" s="15"/>
      <c r="E48" s="15"/>
      <c r="F48" s="16">
        <v>1991</v>
      </c>
      <c r="I48" s="234"/>
      <c r="J48" s="234"/>
      <c r="K48" s="234"/>
      <c r="L48" s="195"/>
      <c r="M48" s="195"/>
      <c r="N48" s="270"/>
      <c r="O48" s="270"/>
      <c r="P48" s="196"/>
      <c r="Q48" s="197"/>
      <c r="R48" s="197"/>
      <c r="S48" s="197"/>
      <c r="T48" s="197"/>
      <c r="U48" s="197"/>
      <c r="V48" s="197"/>
      <c r="W48" s="105"/>
      <c r="X48" s="20"/>
      <c r="Y48" s="67"/>
      <c r="Z48" s="67"/>
      <c r="AA48" s="106"/>
      <c r="AB48" s="21"/>
      <c r="AC48" s="67"/>
      <c r="AD48" s="67"/>
      <c r="AE48" s="198"/>
      <c r="AF48" s="199"/>
      <c r="AG48" s="21"/>
      <c r="AH48" s="68"/>
      <c r="AI48" s="67"/>
      <c r="AJ48" s="106"/>
      <c r="AK48" s="21"/>
      <c r="AL48" s="68"/>
      <c r="AM48" s="67"/>
      <c r="AN48" s="67"/>
      <c r="AO48" s="198"/>
      <c r="AP48" s="200"/>
      <c r="AQ48" s="24"/>
      <c r="AR48" s="22"/>
      <c r="AS48" s="69"/>
      <c r="AT48" s="201"/>
      <c r="AU48" s="21"/>
      <c r="AV48" s="201"/>
      <c r="AW48" s="21"/>
      <c r="AX48" s="68"/>
      <c r="AY48" s="67"/>
      <c r="AZ48" s="67"/>
      <c r="BA48" s="67"/>
      <c r="BB48" s="71"/>
      <c r="BC48" s="21"/>
      <c r="BD48" s="68"/>
      <c r="BE48" s="67"/>
      <c r="BF48" s="201"/>
      <c r="BG48" s="21"/>
      <c r="BH48" s="201"/>
      <c r="BI48" s="202"/>
      <c r="BJ48" s="21"/>
      <c r="BK48" s="68"/>
      <c r="BL48" s="67"/>
      <c r="BM48" s="71"/>
      <c r="BN48" s="68"/>
      <c r="BO48" s="67"/>
      <c r="BP48" s="203"/>
      <c r="BQ48" s="21"/>
      <c r="BR48" s="203"/>
      <c r="BS48" s="21"/>
      <c r="BT48" s="68"/>
      <c r="BU48" s="67"/>
      <c r="BV48" s="203"/>
      <c r="BW48" s="21"/>
      <c r="BX48" s="203"/>
      <c r="BY48" s="21"/>
      <c r="BZ48" s="68"/>
      <c r="CA48" s="67"/>
    </row>
    <row r="49" spans="1:88" s="14" customFormat="1" x14ac:dyDescent="0.3">
      <c r="A49" s="193" t="s">
        <v>69</v>
      </c>
      <c r="B49" s="193"/>
      <c r="C49" s="193"/>
      <c r="D49" s="15"/>
      <c r="E49" s="15"/>
      <c r="F49" s="16">
        <v>1992</v>
      </c>
      <c r="I49" s="234"/>
      <c r="J49" s="234"/>
      <c r="K49" s="234"/>
      <c r="L49" s="195"/>
      <c r="M49" s="195"/>
      <c r="N49" s="270"/>
      <c r="O49" s="270"/>
      <c r="P49" s="196"/>
      <c r="Q49" s="197"/>
      <c r="R49" s="197"/>
      <c r="S49" s="197"/>
      <c r="T49" s="197"/>
      <c r="U49" s="197"/>
      <c r="V49" s="197"/>
      <c r="W49" s="105"/>
      <c r="X49" s="20"/>
      <c r="Y49" s="67"/>
      <c r="Z49" s="67"/>
      <c r="AA49" s="106"/>
      <c r="AB49" s="21"/>
      <c r="AC49" s="67"/>
      <c r="AD49" s="67"/>
      <c r="AE49" s="198"/>
      <c r="AF49" s="199"/>
      <c r="AG49" s="21"/>
      <c r="AH49" s="68"/>
      <c r="AI49" s="67"/>
      <c r="AJ49" s="106"/>
      <c r="AK49" s="21"/>
      <c r="AL49" s="68"/>
      <c r="AM49" s="67"/>
      <c r="AN49" s="67"/>
      <c r="AO49" s="198"/>
      <c r="AP49" s="200"/>
      <c r="AQ49" s="24"/>
      <c r="AR49" s="22"/>
      <c r="AS49" s="69"/>
      <c r="AT49" s="201"/>
      <c r="AU49" s="21"/>
      <c r="AV49" s="201"/>
      <c r="AW49" s="21"/>
      <c r="AX49" s="68"/>
      <c r="AY49" s="67"/>
      <c r="AZ49" s="67"/>
      <c r="BA49" s="67"/>
      <c r="BB49" s="71"/>
      <c r="BC49" s="21"/>
      <c r="BD49" s="68"/>
      <c r="BE49" s="67"/>
      <c r="BF49" s="201"/>
      <c r="BG49" s="21"/>
      <c r="BH49" s="201"/>
      <c r="BI49" s="202"/>
      <c r="BJ49" s="21"/>
      <c r="BK49" s="68"/>
      <c r="BL49" s="67"/>
      <c r="BM49" s="71"/>
      <c r="BN49" s="68"/>
      <c r="BO49" s="67"/>
      <c r="BP49" s="203"/>
      <c r="BQ49" s="21"/>
      <c r="BR49" s="203"/>
      <c r="BS49" s="21"/>
      <c r="BT49" s="68"/>
      <c r="BU49" s="67"/>
      <c r="BV49" s="203"/>
      <c r="BW49" s="21"/>
      <c r="BX49" s="203"/>
      <c r="BY49" s="21"/>
      <c r="BZ49" s="68"/>
      <c r="CA49" s="67"/>
    </row>
    <row r="50" spans="1:88" s="14" customFormat="1" x14ac:dyDescent="0.3">
      <c r="A50" s="193" t="s">
        <v>69</v>
      </c>
      <c r="B50" s="193"/>
      <c r="C50" s="193"/>
      <c r="D50" s="15"/>
      <c r="E50" s="15"/>
      <c r="F50" s="16">
        <v>1993</v>
      </c>
      <c r="I50" s="234"/>
      <c r="J50" s="234"/>
      <c r="K50" s="234"/>
      <c r="L50" s="195"/>
      <c r="M50" s="195"/>
      <c r="N50" s="270"/>
      <c r="O50" s="270"/>
      <c r="P50" s="196"/>
      <c r="Q50" s="197"/>
      <c r="R50" s="197"/>
      <c r="S50" s="197"/>
      <c r="T50" s="197"/>
      <c r="U50" s="197"/>
      <c r="V50" s="197"/>
      <c r="W50" s="105"/>
      <c r="X50" s="20"/>
      <c r="Y50" s="67"/>
      <c r="Z50" s="67"/>
      <c r="AA50" s="106"/>
      <c r="AB50" s="21"/>
      <c r="AC50" s="67"/>
      <c r="AD50" s="67"/>
      <c r="AE50" s="198"/>
      <c r="AF50" s="199"/>
      <c r="AG50" s="21"/>
      <c r="AH50" s="68"/>
      <c r="AI50" s="67"/>
      <c r="AJ50" s="106"/>
      <c r="AK50" s="21"/>
      <c r="AL50" s="68"/>
      <c r="AM50" s="67"/>
      <c r="AN50" s="67"/>
      <c r="AO50" s="198"/>
      <c r="AP50" s="200"/>
      <c r="AQ50" s="24"/>
      <c r="AR50" s="22"/>
      <c r="AS50" s="69"/>
      <c r="AT50" s="201"/>
      <c r="AU50" s="21"/>
      <c r="AV50" s="201"/>
      <c r="AW50" s="21"/>
      <c r="AX50" s="68"/>
      <c r="AY50" s="67"/>
      <c r="AZ50" s="67"/>
      <c r="BA50" s="67"/>
      <c r="BB50" s="71"/>
      <c r="BC50" s="21"/>
      <c r="BD50" s="68"/>
      <c r="BE50" s="67"/>
      <c r="BF50" s="201"/>
      <c r="BG50" s="21"/>
      <c r="BH50" s="201"/>
      <c r="BI50" s="202"/>
      <c r="BJ50" s="21"/>
      <c r="BK50" s="68"/>
      <c r="BL50" s="67"/>
      <c r="BM50" s="71"/>
      <c r="BN50" s="68"/>
      <c r="BO50" s="67"/>
      <c r="BP50" s="203"/>
      <c r="BQ50" s="21"/>
      <c r="BR50" s="203"/>
      <c r="BS50" s="21"/>
      <c r="BT50" s="68"/>
      <c r="BU50" s="67"/>
      <c r="BV50" s="203"/>
      <c r="BW50" s="21"/>
      <c r="BX50" s="203"/>
      <c r="BY50" s="21"/>
      <c r="BZ50" s="68"/>
      <c r="CA50" s="67"/>
    </row>
    <row r="51" spans="1:88" s="14" customFormat="1" x14ac:dyDescent="0.3">
      <c r="A51" s="193" t="s">
        <v>69</v>
      </c>
      <c r="B51" s="193"/>
      <c r="C51" s="193"/>
      <c r="D51" s="15"/>
      <c r="E51" s="15"/>
      <c r="F51" s="16">
        <v>1994</v>
      </c>
      <c r="I51" s="234"/>
      <c r="J51" s="234"/>
      <c r="K51" s="234"/>
      <c r="L51" s="195"/>
      <c r="M51" s="195"/>
      <c r="N51" s="270"/>
      <c r="O51" s="270"/>
      <c r="P51" s="196"/>
      <c r="Q51" s="197"/>
      <c r="R51" s="197"/>
      <c r="S51" s="197"/>
      <c r="T51" s="197"/>
      <c r="U51" s="197"/>
      <c r="V51" s="197"/>
      <c r="W51" s="105"/>
      <c r="X51" s="20"/>
      <c r="Y51" s="67"/>
      <c r="Z51" s="67"/>
      <c r="AA51" s="106"/>
      <c r="AB51" s="21"/>
      <c r="AC51" s="67"/>
      <c r="AD51" s="67"/>
      <c r="AE51" s="198"/>
      <c r="AF51" s="199"/>
      <c r="AG51" s="21"/>
      <c r="AH51" s="68"/>
      <c r="AI51" s="67"/>
      <c r="AJ51" s="106"/>
      <c r="AK51" s="21"/>
      <c r="AL51" s="68"/>
      <c r="AM51" s="67"/>
      <c r="AN51" s="67"/>
      <c r="AO51" s="198"/>
      <c r="AP51" s="200"/>
      <c r="AQ51" s="24"/>
      <c r="AR51" s="22"/>
      <c r="AS51" s="69"/>
      <c r="AT51" s="201"/>
      <c r="AU51" s="21"/>
      <c r="AV51" s="201"/>
      <c r="AW51" s="21"/>
      <c r="AX51" s="68"/>
      <c r="AY51" s="67"/>
      <c r="AZ51" s="67"/>
      <c r="BA51" s="67"/>
      <c r="BB51" s="71"/>
      <c r="BC51" s="21"/>
      <c r="BD51" s="68"/>
      <c r="BE51" s="67"/>
      <c r="BF51" s="201"/>
      <c r="BG51" s="21"/>
      <c r="BH51" s="201"/>
      <c r="BI51" s="202"/>
      <c r="BJ51" s="21"/>
      <c r="BK51" s="68"/>
      <c r="BL51" s="67"/>
      <c r="BM51" s="71"/>
      <c r="BN51" s="68"/>
      <c r="BO51" s="67"/>
      <c r="BP51" s="203"/>
      <c r="BQ51" s="21"/>
      <c r="BR51" s="203"/>
      <c r="BS51" s="21"/>
      <c r="BT51" s="68"/>
      <c r="BU51" s="67"/>
      <c r="BV51" s="203"/>
      <c r="BW51" s="21"/>
      <c r="BX51" s="203"/>
      <c r="BY51" s="21"/>
      <c r="BZ51" s="68"/>
      <c r="CA51" s="67"/>
    </row>
    <row r="52" spans="1:88" s="51" customFormat="1" x14ac:dyDescent="0.3">
      <c r="A52" s="57" t="s">
        <v>703</v>
      </c>
      <c r="B52" s="48"/>
      <c r="C52" s="48"/>
      <c r="E52" s="112"/>
      <c r="F52" s="50"/>
      <c r="G52" s="112"/>
      <c r="I52" s="58"/>
      <c r="J52" s="246"/>
      <c r="K52" s="246"/>
      <c r="L52" s="246"/>
      <c r="M52" s="246"/>
      <c r="N52" s="246"/>
      <c r="O52" s="246"/>
      <c r="P52" s="58"/>
      <c r="Q52" s="58"/>
      <c r="R52" s="58"/>
      <c r="S52" s="58"/>
      <c r="T52" s="58"/>
      <c r="U52" s="58"/>
      <c r="V52" s="58"/>
      <c r="W52" s="52"/>
      <c r="X52" s="52"/>
      <c r="Y52" s="52"/>
      <c r="Z52" s="52"/>
      <c r="AA52" s="52"/>
      <c r="AB52" s="52"/>
      <c r="AC52" s="53"/>
      <c r="AD52" s="53"/>
      <c r="AE52" s="53"/>
      <c r="AF52" s="53"/>
      <c r="AG52" s="53"/>
      <c r="AH52" s="53"/>
      <c r="AI52" s="53"/>
      <c r="AJ52" s="53"/>
      <c r="AK52" s="53"/>
      <c r="AL52" s="53"/>
      <c r="AM52" s="53"/>
      <c r="AN52" s="53"/>
      <c r="AO52" s="53"/>
      <c r="AP52" s="53"/>
      <c r="AQ52" s="53"/>
      <c r="AR52" s="53"/>
      <c r="AS52" s="53"/>
      <c r="AT52" s="53"/>
      <c r="AU52" s="53"/>
      <c r="AX52" s="54"/>
      <c r="AY52" s="55"/>
      <c r="BA52" s="53"/>
      <c r="BB52" s="53"/>
      <c r="BC52" s="53"/>
      <c r="BD52" s="56"/>
      <c r="BE52" s="56"/>
      <c r="BF52" s="56"/>
      <c r="BG52" s="56"/>
      <c r="BH52" s="56"/>
      <c r="BI52" s="55"/>
      <c r="BJ52" s="55"/>
      <c r="BK52" s="55"/>
      <c r="BL52" s="55"/>
      <c r="BM52" s="55"/>
      <c r="BN52" s="55"/>
      <c r="BO52" s="56"/>
      <c r="BP52" s="56"/>
      <c r="BQ52" s="53"/>
      <c r="BR52" s="56"/>
      <c r="BS52" s="56"/>
      <c r="BT52" s="56"/>
      <c r="BU52" s="56"/>
      <c r="BV52" s="56"/>
      <c r="BW52" s="53"/>
      <c r="BX52" s="55"/>
    </row>
    <row r="53" spans="1:88" s="14" customFormat="1" x14ac:dyDescent="0.3">
      <c r="A53" s="193" t="s">
        <v>69</v>
      </c>
      <c r="B53" s="193"/>
      <c r="C53" s="193"/>
      <c r="D53" s="15"/>
      <c r="E53" s="15"/>
      <c r="F53" s="16">
        <v>1995</v>
      </c>
      <c r="I53" s="234"/>
      <c r="J53" s="234"/>
      <c r="K53" s="234"/>
      <c r="L53" s="195"/>
      <c r="M53" s="195"/>
      <c r="N53" s="270"/>
      <c r="O53" s="270"/>
      <c r="P53" s="196"/>
      <c r="Q53" s="197"/>
      <c r="R53" s="197"/>
      <c r="S53" s="197"/>
      <c r="T53" s="197"/>
      <c r="U53" s="197"/>
      <c r="V53" s="197"/>
      <c r="W53" s="105"/>
      <c r="X53" s="20"/>
      <c r="Y53" s="67"/>
      <c r="Z53" s="67"/>
      <c r="AA53" s="106"/>
      <c r="AB53" s="21"/>
      <c r="AC53" s="67"/>
      <c r="AD53" s="67"/>
      <c r="AE53" s="198"/>
      <c r="AF53" s="199"/>
      <c r="AG53" s="21"/>
      <c r="AH53" s="68"/>
      <c r="AI53" s="67"/>
      <c r="AJ53" s="106"/>
      <c r="AK53" s="21"/>
      <c r="AL53" s="68"/>
      <c r="AM53" s="67"/>
      <c r="AN53" s="67"/>
      <c r="AO53" s="198"/>
      <c r="AP53" s="200"/>
      <c r="AQ53" s="24"/>
      <c r="AR53" s="22"/>
      <c r="AS53" s="69"/>
      <c r="AT53" s="201"/>
      <c r="AU53" s="21"/>
      <c r="AV53" s="201"/>
      <c r="AW53" s="21"/>
      <c r="AX53" s="68"/>
      <c r="AY53" s="67"/>
      <c r="AZ53" s="67"/>
      <c r="BA53" s="67"/>
      <c r="BB53" s="71"/>
      <c r="BC53" s="21"/>
      <c r="BD53" s="68"/>
      <c r="BE53" s="67"/>
      <c r="BF53" s="201"/>
      <c r="BG53" s="21"/>
      <c r="BH53" s="201"/>
      <c r="BI53" s="202"/>
      <c r="BJ53" s="21"/>
      <c r="BK53" s="68"/>
      <c r="BL53" s="67"/>
      <c r="BM53" s="71"/>
      <c r="BN53" s="68"/>
      <c r="BO53" s="67"/>
      <c r="BP53" s="203"/>
      <c r="BQ53" s="21"/>
      <c r="BR53" s="203"/>
      <c r="BS53" s="21"/>
      <c r="BT53" s="68"/>
      <c r="BU53" s="67"/>
      <c r="BV53" s="203"/>
      <c r="BW53" s="21"/>
      <c r="BX53" s="203"/>
      <c r="BY53" s="21"/>
      <c r="BZ53" s="68"/>
      <c r="CA53" s="67"/>
    </row>
    <row r="54" spans="1:88" s="48" customFormat="1" x14ac:dyDescent="0.3">
      <c r="A54" s="57" t="s">
        <v>704</v>
      </c>
      <c r="D54" s="280"/>
      <c r="F54" s="325"/>
      <c r="G54" s="326"/>
      <c r="H54" s="326"/>
      <c r="I54" s="58"/>
      <c r="J54" s="246"/>
      <c r="K54" s="246"/>
      <c r="L54" s="246"/>
      <c r="M54" s="246"/>
      <c r="N54" s="246"/>
      <c r="O54" s="246"/>
      <c r="P54" s="331"/>
      <c r="Q54" s="330"/>
      <c r="R54" s="330"/>
      <c r="S54" s="225"/>
      <c r="T54" s="58"/>
      <c r="U54" s="336"/>
      <c r="V54" s="336"/>
      <c r="W54" s="330"/>
      <c r="X54" s="330"/>
      <c r="Y54" s="330"/>
      <c r="Z54" s="330"/>
      <c r="AA54" s="330"/>
      <c r="AB54" s="330"/>
      <c r="AC54" s="330"/>
      <c r="AD54" s="330"/>
      <c r="AE54" s="329"/>
      <c r="AF54" s="329"/>
      <c r="AG54" s="329"/>
      <c r="AH54" s="329"/>
      <c r="AI54" s="337"/>
      <c r="AJ54" s="330"/>
      <c r="AK54" s="330"/>
      <c r="AL54" s="329"/>
      <c r="AM54" s="329"/>
      <c r="AN54" s="330"/>
      <c r="AO54" s="330"/>
      <c r="AP54" s="329"/>
      <c r="AQ54" s="329"/>
      <c r="AR54" s="329"/>
      <c r="AS54" s="329"/>
      <c r="AT54" s="329"/>
      <c r="AU54" s="329"/>
      <c r="AV54" s="328"/>
      <c r="AW54" s="332"/>
      <c r="AX54" s="338"/>
      <c r="AY54" s="331"/>
      <c r="BA54" s="330"/>
      <c r="BB54" s="330"/>
      <c r="BC54" s="330"/>
      <c r="BD54" s="330"/>
      <c r="BE54" s="332"/>
      <c r="BF54" s="332"/>
      <c r="BG54" s="332"/>
      <c r="BH54" s="332"/>
      <c r="BI54" s="334"/>
      <c r="BJ54" s="332"/>
      <c r="BK54" s="332"/>
      <c r="BL54" s="332"/>
      <c r="BM54" s="332"/>
      <c r="BN54" s="332"/>
      <c r="BO54" s="330"/>
      <c r="BP54" s="330"/>
      <c r="BQ54" s="330"/>
      <c r="BR54" s="330"/>
      <c r="BS54" s="328"/>
      <c r="BT54" s="328"/>
      <c r="BU54" s="328"/>
      <c r="BV54" s="328"/>
      <c r="BX54" s="334"/>
      <c r="BY54" s="335"/>
      <c r="BZ54" s="332"/>
      <c r="CA54" s="332"/>
      <c r="CB54" s="332"/>
      <c r="CC54" s="330"/>
      <c r="CD54" s="330"/>
      <c r="CE54" s="330"/>
      <c r="CF54" s="330"/>
      <c r="CI54" s="330"/>
      <c r="CJ54" s="330"/>
    </row>
    <row r="55" spans="1:88" s="14" customFormat="1" x14ac:dyDescent="0.3">
      <c r="A55" s="193" t="s">
        <v>69</v>
      </c>
      <c r="B55" s="193"/>
      <c r="C55" s="193"/>
      <c r="D55" s="15"/>
      <c r="E55" s="15"/>
      <c r="F55" s="16">
        <v>1996</v>
      </c>
      <c r="I55" s="234"/>
      <c r="J55" s="234"/>
      <c r="K55" s="234"/>
      <c r="L55" s="195"/>
      <c r="M55" s="195"/>
      <c r="N55" s="270"/>
      <c r="O55" s="270"/>
      <c r="P55" s="196"/>
      <c r="Q55" s="197"/>
      <c r="R55" s="197"/>
      <c r="S55" s="197"/>
      <c r="T55" s="197"/>
      <c r="U55" s="197"/>
      <c r="V55" s="197"/>
      <c r="W55" s="105"/>
      <c r="X55" s="20"/>
      <c r="Y55" s="67"/>
      <c r="Z55" s="67"/>
      <c r="AA55" s="106"/>
      <c r="AB55" s="21"/>
      <c r="AC55" s="67"/>
      <c r="AD55" s="67"/>
      <c r="AE55" s="198"/>
      <c r="AF55" s="199"/>
      <c r="AG55" s="21"/>
      <c r="AH55" s="68"/>
      <c r="AI55" s="67"/>
      <c r="AJ55" s="106"/>
      <c r="AK55" s="21"/>
      <c r="AL55" s="68"/>
      <c r="AM55" s="67"/>
      <c r="AN55" s="67"/>
      <c r="AO55" s="198"/>
      <c r="AP55" s="200"/>
      <c r="AQ55" s="24"/>
      <c r="AR55" s="22"/>
      <c r="AS55" s="69"/>
      <c r="AT55" s="201"/>
      <c r="AU55" s="21"/>
      <c r="AV55" s="201"/>
      <c r="AW55" s="21"/>
      <c r="AX55" s="68"/>
      <c r="AY55" s="67"/>
      <c r="AZ55" s="67"/>
      <c r="BA55" s="67"/>
      <c r="BB55" s="71"/>
      <c r="BC55" s="21"/>
      <c r="BD55" s="68"/>
      <c r="BE55" s="67"/>
      <c r="BF55" s="201"/>
      <c r="BG55" s="21"/>
      <c r="BH55" s="201"/>
      <c r="BI55" s="202"/>
      <c r="BJ55" s="21"/>
      <c r="BK55" s="68"/>
      <c r="BL55" s="67"/>
      <c r="BM55" s="71"/>
      <c r="BN55" s="68"/>
      <c r="BO55" s="67"/>
      <c r="BP55" s="203"/>
      <c r="BQ55" s="21"/>
      <c r="BR55" s="203"/>
      <c r="BS55" s="21"/>
      <c r="BT55" s="68"/>
      <c r="BU55" s="67"/>
      <c r="BV55" s="203"/>
      <c r="BW55" s="21"/>
      <c r="BX55" s="203"/>
      <c r="BY55" s="21"/>
      <c r="BZ55" s="68"/>
      <c r="CA55" s="67"/>
    </row>
    <row r="56" spans="1:88" s="14" customFormat="1" x14ac:dyDescent="0.3">
      <c r="A56" s="193" t="s">
        <v>69</v>
      </c>
      <c r="B56" s="193"/>
      <c r="C56" s="193"/>
      <c r="D56" s="15"/>
      <c r="E56" s="15"/>
      <c r="F56" s="16">
        <v>1997</v>
      </c>
      <c r="I56" s="234"/>
      <c r="J56" s="234"/>
      <c r="K56" s="234"/>
      <c r="L56" s="195"/>
      <c r="M56" s="195"/>
      <c r="N56" s="270"/>
      <c r="O56" s="270"/>
      <c r="P56" s="196"/>
      <c r="Q56" s="197"/>
      <c r="R56" s="197"/>
      <c r="S56" s="197"/>
      <c r="T56" s="197"/>
      <c r="U56" s="197"/>
      <c r="V56" s="197"/>
      <c r="W56" s="105"/>
      <c r="X56" s="20"/>
      <c r="Y56" s="67"/>
      <c r="Z56" s="67"/>
      <c r="AA56" s="106"/>
      <c r="AB56" s="21"/>
      <c r="AC56" s="67"/>
      <c r="AD56" s="67"/>
      <c r="AE56" s="198"/>
      <c r="AF56" s="199"/>
      <c r="AG56" s="21"/>
      <c r="AH56" s="68"/>
      <c r="AI56" s="67"/>
      <c r="AJ56" s="106"/>
      <c r="AK56" s="21"/>
      <c r="AL56" s="68"/>
      <c r="AM56" s="67"/>
      <c r="AN56" s="67"/>
      <c r="AO56" s="198"/>
      <c r="AP56" s="200"/>
      <c r="AQ56" s="24"/>
      <c r="AR56" s="22"/>
      <c r="AS56" s="69"/>
      <c r="AT56" s="201"/>
      <c r="AU56" s="21"/>
      <c r="AV56" s="201"/>
      <c r="AW56" s="21"/>
      <c r="AX56" s="68"/>
      <c r="AY56" s="67"/>
      <c r="AZ56" s="67"/>
      <c r="BA56" s="67"/>
      <c r="BB56" s="71"/>
      <c r="BC56" s="21"/>
      <c r="BD56" s="68"/>
      <c r="BE56" s="67"/>
      <c r="BF56" s="201"/>
      <c r="BG56" s="21"/>
      <c r="BH56" s="201"/>
      <c r="BI56" s="202"/>
      <c r="BJ56" s="21"/>
      <c r="BK56" s="68"/>
      <c r="BL56" s="67"/>
      <c r="BM56" s="71"/>
      <c r="BN56" s="68"/>
      <c r="BO56" s="67"/>
      <c r="BP56" s="203"/>
      <c r="BQ56" s="21"/>
      <c r="BR56" s="203"/>
      <c r="BS56" s="21"/>
      <c r="BT56" s="68"/>
      <c r="BU56" s="67"/>
      <c r="BV56" s="203"/>
      <c r="BW56" s="21"/>
      <c r="BX56" s="203"/>
      <c r="BY56" s="21"/>
      <c r="BZ56" s="68"/>
      <c r="CA56" s="67"/>
    </row>
    <row r="57" spans="1:88" s="14" customFormat="1" x14ac:dyDescent="0.3">
      <c r="A57" s="193" t="s">
        <v>69</v>
      </c>
      <c r="B57" s="193"/>
      <c r="C57" s="193"/>
      <c r="D57" s="15"/>
      <c r="E57" s="15"/>
      <c r="F57" s="16">
        <v>1998</v>
      </c>
      <c r="I57" s="234"/>
      <c r="J57" s="234"/>
      <c r="K57" s="234"/>
      <c r="L57" s="195"/>
      <c r="M57" s="195"/>
      <c r="N57" s="270"/>
      <c r="O57" s="270"/>
      <c r="P57" s="196"/>
      <c r="Q57" s="197"/>
      <c r="R57" s="197"/>
      <c r="S57" s="197"/>
      <c r="T57" s="197"/>
      <c r="U57" s="197"/>
      <c r="V57" s="197"/>
      <c r="W57" s="105"/>
      <c r="X57" s="20"/>
      <c r="Y57" s="67"/>
      <c r="Z57" s="67"/>
      <c r="AA57" s="106"/>
      <c r="AB57" s="21"/>
      <c r="AC57" s="67"/>
      <c r="AD57" s="67"/>
      <c r="AE57" s="198"/>
      <c r="AF57" s="199"/>
      <c r="AG57" s="21"/>
      <c r="AH57" s="68"/>
      <c r="AI57" s="67"/>
      <c r="AJ57" s="106"/>
      <c r="AK57" s="21"/>
      <c r="AL57" s="68"/>
      <c r="AM57" s="67"/>
      <c r="AN57" s="67"/>
      <c r="AO57" s="198"/>
      <c r="AP57" s="200"/>
      <c r="AQ57" s="24"/>
      <c r="AR57" s="22"/>
      <c r="AS57" s="69"/>
      <c r="AT57" s="201"/>
      <c r="AU57" s="21"/>
      <c r="AV57" s="201"/>
      <c r="AW57" s="21"/>
      <c r="AX57" s="68"/>
      <c r="AY57" s="67"/>
      <c r="AZ57" s="67"/>
      <c r="BA57" s="67"/>
      <c r="BB57" s="71"/>
      <c r="BC57" s="21"/>
      <c r="BD57" s="68"/>
      <c r="BE57" s="67"/>
      <c r="BF57" s="201"/>
      <c r="BG57" s="21"/>
      <c r="BH57" s="201"/>
      <c r="BI57" s="202"/>
      <c r="BJ57" s="21"/>
      <c r="BK57" s="68"/>
      <c r="BL57" s="67"/>
      <c r="BM57" s="71"/>
      <c r="BN57" s="68"/>
      <c r="BO57" s="67"/>
      <c r="BP57" s="203"/>
      <c r="BQ57" s="21"/>
      <c r="BR57" s="203"/>
      <c r="BS57" s="21"/>
      <c r="BT57" s="68"/>
      <c r="BU57" s="67"/>
      <c r="BV57" s="203"/>
      <c r="BW57" s="21"/>
      <c r="BX57" s="203"/>
      <c r="BY57" s="21"/>
      <c r="BZ57" s="68"/>
      <c r="CA57" s="67"/>
    </row>
    <row r="58" spans="1:88" s="51" customFormat="1" x14ac:dyDescent="0.3">
      <c r="A58" s="57" t="s">
        <v>709</v>
      </c>
      <c r="B58" s="48"/>
      <c r="C58" s="48"/>
      <c r="D58" s="49"/>
      <c r="E58" s="49"/>
      <c r="F58" s="50"/>
      <c r="I58" s="58"/>
      <c r="J58" s="58"/>
      <c r="K58" s="58"/>
      <c r="L58" s="58"/>
      <c r="M58" s="58"/>
      <c r="N58" s="58"/>
      <c r="O58" s="58"/>
      <c r="P58" s="58"/>
      <c r="Q58" s="58"/>
      <c r="R58" s="58"/>
      <c r="S58" s="58"/>
      <c r="T58" s="58"/>
      <c r="U58" s="58"/>
      <c r="V58" s="58"/>
      <c r="W58" s="52"/>
      <c r="X58" s="52"/>
      <c r="Y58" s="52"/>
      <c r="Z58" s="52"/>
      <c r="AA58" s="53"/>
      <c r="AB58" s="53"/>
      <c r="AC58" s="53"/>
      <c r="AD58" s="53"/>
      <c r="AE58" s="53"/>
      <c r="AF58" s="53"/>
      <c r="AG58" s="53"/>
      <c r="AH58" s="53"/>
      <c r="AI58" s="53"/>
      <c r="AJ58" s="53"/>
      <c r="AK58" s="53"/>
      <c r="AL58" s="53"/>
      <c r="AM58" s="53"/>
      <c r="AN58" s="53"/>
      <c r="AQ58" s="54"/>
      <c r="AR58" s="55"/>
      <c r="AT58" s="53"/>
      <c r="AU58" s="53"/>
      <c r="AV58" s="53"/>
      <c r="AW58" s="56"/>
      <c r="AX58" s="56"/>
      <c r="AY58" s="56"/>
      <c r="AZ58" s="56"/>
      <c r="BA58" s="56"/>
      <c r="BB58" s="55"/>
      <c r="BC58" s="55"/>
      <c r="BD58" s="55"/>
      <c r="BE58" s="55"/>
      <c r="BF58" s="56"/>
      <c r="BG58" s="56"/>
      <c r="BH58" s="53"/>
      <c r="BI58" s="53"/>
      <c r="BJ58" s="56"/>
      <c r="BK58" s="56"/>
      <c r="BL58" s="56"/>
      <c r="BM58" s="55"/>
    </row>
    <row r="59" spans="1:88" s="51" customFormat="1" x14ac:dyDescent="0.3">
      <c r="A59" s="57" t="s">
        <v>451</v>
      </c>
      <c r="B59" s="48"/>
      <c r="C59" s="48"/>
      <c r="D59" s="49"/>
      <c r="E59" s="49"/>
      <c r="F59" s="50"/>
      <c r="I59" s="58"/>
      <c r="J59" s="58"/>
      <c r="K59" s="58"/>
      <c r="L59" s="58"/>
      <c r="M59" s="58"/>
      <c r="N59" s="58"/>
      <c r="O59" s="58"/>
      <c r="P59" s="58"/>
      <c r="Q59" s="58"/>
      <c r="R59" s="58"/>
      <c r="S59" s="58"/>
      <c r="T59" s="58"/>
      <c r="U59" s="58"/>
      <c r="V59" s="58"/>
      <c r="W59" s="52"/>
      <c r="X59" s="52"/>
      <c r="Y59" s="52"/>
      <c r="Z59" s="52"/>
      <c r="AA59" s="53"/>
      <c r="AB59" s="53"/>
      <c r="AC59" s="53"/>
      <c r="AD59" s="53"/>
      <c r="AE59" s="53"/>
      <c r="AF59" s="53"/>
      <c r="AG59" s="53"/>
      <c r="AH59" s="53"/>
      <c r="AI59" s="53"/>
      <c r="AJ59" s="53"/>
      <c r="AK59" s="53"/>
      <c r="AL59" s="53"/>
      <c r="AM59" s="53"/>
      <c r="AN59" s="53"/>
      <c r="AQ59" s="54"/>
      <c r="AR59" s="55"/>
      <c r="AT59" s="53"/>
      <c r="AU59" s="53"/>
      <c r="AV59" s="53"/>
      <c r="AW59" s="56"/>
      <c r="AX59" s="56"/>
      <c r="AY59" s="56"/>
      <c r="AZ59" s="56"/>
      <c r="BA59" s="56"/>
      <c r="BB59" s="55"/>
      <c r="BC59" s="55"/>
      <c r="BD59" s="55"/>
      <c r="BE59" s="55"/>
      <c r="BF59" s="56"/>
      <c r="BG59" s="56"/>
      <c r="BH59" s="53"/>
      <c r="BI59" s="53"/>
      <c r="BJ59" s="56"/>
      <c r="BK59" s="56"/>
      <c r="BL59" s="56"/>
      <c r="BM59" s="55"/>
    </row>
    <row r="60" spans="1:88" s="51" customFormat="1" x14ac:dyDescent="0.3">
      <c r="A60" s="57" t="s">
        <v>543</v>
      </c>
      <c r="B60" s="48"/>
      <c r="C60" s="48"/>
      <c r="E60" s="112"/>
      <c r="F60" s="50"/>
      <c r="G60" s="112"/>
      <c r="I60" s="58"/>
      <c r="J60" s="58"/>
      <c r="K60" s="58"/>
      <c r="L60" s="58"/>
      <c r="M60" s="58"/>
      <c r="N60" s="58"/>
      <c r="O60" s="58"/>
      <c r="P60" s="58"/>
      <c r="Q60" s="58"/>
      <c r="R60" s="58"/>
      <c r="S60" s="58"/>
      <c r="T60" s="58"/>
      <c r="U60" s="58"/>
      <c r="V60" s="58"/>
      <c r="W60" s="52"/>
      <c r="X60" s="52"/>
      <c r="Y60" s="52"/>
      <c r="Z60" s="52"/>
      <c r="AA60" s="53"/>
      <c r="AB60" s="53"/>
      <c r="AC60" s="53"/>
      <c r="AD60" s="53"/>
      <c r="AE60" s="53"/>
      <c r="AF60" s="53"/>
      <c r="AG60" s="53"/>
      <c r="AH60" s="53"/>
      <c r="AI60" s="53"/>
      <c r="AJ60" s="53"/>
      <c r="AK60" s="53"/>
      <c r="AL60" s="53"/>
      <c r="AM60" s="53"/>
      <c r="AN60" s="53"/>
      <c r="AQ60" s="54"/>
      <c r="AR60" s="55"/>
      <c r="AT60" s="53"/>
      <c r="AU60" s="53"/>
      <c r="AV60" s="53"/>
      <c r="AW60" s="56"/>
      <c r="AX60" s="56"/>
      <c r="AY60" s="56"/>
      <c r="AZ60" s="56"/>
      <c r="BA60" s="56"/>
      <c r="BB60" s="55"/>
      <c r="BC60" s="55"/>
      <c r="BD60" s="55"/>
      <c r="BE60" s="55"/>
      <c r="BF60" s="56"/>
      <c r="BG60" s="56"/>
      <c r="BH60" s="53"/>
      <c r="BI60" s="53"/>
      <c r="BJ60" s="56"/>
      <c r="BK60" s="56"/>
      <c r="BL60" s="56"/>
      <c r="BM60" s="55"/>
    </row>
    <row r="61" spans="1:88" x14ac:dyDescent="0.3">
      <c r="A61" s="4" t="s">
        <v>25</v>
      </c>
      <c r="B61" t="s">
        <v>26</v>
      </c>
      <c r="C61" t="s">
        <v>27</v>
      </c>
      <c r="D61" s="7" t="s">
        <v>466</v>
      </c>
      <c r="E61" s="7" t="s">
        <v>452</v>
      </c>
      <c r="F61" s="16">
        <v>2002</v>
      </c>
      <c r="G61" s="1">
        <v>37410</v>
      </c>
      <c r="H61" s="1">
        <v>37514</v>
      </c>
      <c r="I61" s="5">
        <f t="shared" ref="I61:I63" si="0">H61-G61+1</f>
        <v>105</v>
      </c>
      <c r="J61" s="5"/>
      <c r="K61" s="5"/>
      <c r="L61" s="60"/>
      <c r="M61" s="60"/>
      <c r="N61" s="240" t="s">
        <v>69</v>
      </c>
      <c r="O61" s="240" t="s">
        <v>69</v>
      </c>
      <c r="P61" s="240" t="s">
        <v>69</v>
      </c>
      <c r="Q61" s="240" t="s">
        <v>69</v>
      </c>
      <c r="R61" s="240" t="s">
        <v>69</v>
      </c>
      <c r="S61" s="240" t="s">
        <v>69</v>
      </c>
      <c r="T61" s="240" t="s">
        <v>69</v>
      </c>
      <c r="U61" s="240" t="s">
        <v>69</v>
      </c>
      <c r="V61" s="240" t="s">
        <v>69</v>
      </c>
      <c r="W61" s="6" t="s">
        <v>69</v>
      </c>
      <c r="X61" s="6" t="s">
        <v>69</v>
      </c>
      <c r="Y61" s="6" t="s">
        <v>69</v>
      </c>
      <c r="Z61" s="6" t="s">
        <v>69</v>
      </c>
      <c r="AA61" s="6" t="s">
        <v>69</v>
      </c>
      <c r="AB61" s="6" t="s">
        <v>69</v>
      </c>
      <c r="AC61" s="18" t="s">
        <v>69</v>
      </c>
      <c r="AD61" s="18" t="s">
        <v>69</v>
      </c>
      <c r="AE61" s="107">
        <f>Gustavus!Y57+'Elfin Cove (Gustavus)'!Y57</f>
        <v>22389.619999999995</v>
      </c>
      <c r="AF61" s="6" t="s">
        <v>69</v>
      </c>
      <c r="AG61" s="6" t="s">
        <v>69</v>
      </c>
      <c r="AH61" s="18" t="s">
        <v>69</v>
      </c>
      <c r="AI61" s="18" t="s">
        <v>69</v>
      </c>
      <c r="AJ61" s="26" t="e">
        <f>R61*L61</f>
        <v>#VALUE!</v>
      </c>
      <c r="AK61" s="9" t="s">
        <v>69</v>
      </c>
      <c r="AL61" s="18" t="s">
        <v>69</v>
      </c>
      <c r="AM61" s="18" t="s">
        <v>69</v>
      </c>
      <c r="AN61" s="26" t="e">
        <f>Q61*L61</f>
        <v>#VALUE!</v>
      </c>
      <c r="AO61" s="9" t="str">
        <f t="shared" ref="AO61:AO63" si="1">AP61</f>
        <v>nd</v>
      </c>
      <c r="AP61" s="28" t="s">
        <v>69</v>
      </c>
      <c r="AQ61" s="10" t="e">
        <f t="shared" ref="AQ61:AQ63" si="2">AF61/AP61</f>
        <v>#VALUE!</v>
      </c>
      <c r="AR61" s="8" t="e">
        <f t="shared" ref="AR61:AR63" si="3">W61/AA61*AF61</f>
        <v>#VALUE!</v>
      </c>
      <c r="AT61" s="9" t="s">
        <v>69</v>
      </c>
      <c r="AU61" s="9" t="s">
        <v>69</v>
      </c>
      <c r="AV61" s="192">
        <f>Gustavus!AP57+'Elfin Cove (Gustavus)'!AP57+'Bartlett Cove (Gustavus)'!AP57</f>
        <v>4118.7999999999993</v>
      </c>
      <c r="AW61" s="28" t="s">
        <v>69</v>
      </c>
      <c r="AX61" s="28" t="s">
        <v>69</v>
      </c>
      <c r="AY61" s="28" t="s">
        <v>69</v>
      </c>
      <c r="AZ61" s="28" t="s">
        <v>69</v>
      </c>
      <c r="BA61" s="28" t="s">
        <v>69</v>
      </c>
      <c r="BB61" s="28" t="s">
        <v>69</v>
      </c>
      <c r="BC61" s="28" t="s">
        <v>69</v>
      </c>
      <c r="BD61" s="28" t="s">
        <v>69</v>
      </c>
      <c r="BE61" s="28" t="s">
        <v>69</v>
      </c>
      <c r="BF61" s="28" t="s">
        <v>69</v>
      </c>
      <c r="BG61" s="28" t="s">
        <v>69</v>
      </c>
      <c r="BH61" s="60">
        <f>Gustavus!BB57</f>
        <v>112</v>
      </c>
      <c r="BI61" t="s">
        <v>69</v>
      </c>
      <c r="BJ61" s="9" t="s">
        <v>69</v>
      </c>
      <c r="BK61" s="9" t="s">
        <v>69</v>
      </c>
      <c r="BL61" s="9" t="s">
        <v>69</v>
      </c>
      <c r="BM61" s="103" t="e">
        <f t="shared" ref="BM61:BM63" si="4">BF61-BH61</f>
        <v>#VALUE!</v>
      </c>
      <c r="BN61" s="30" t="s">
        <v>69</v>
      </c>
      <c r="BO61" s="28" t="s">
        <v>69</v>
      </c>
      <c r="BP61" s="28" t="s">
        <v>69</v>
      </c>
      <c r="BQ61" s="28" t="s">
        <v>69</v>
      </c>
      <c r="BR61" s="28"/>
      <c r="BS61" s="28" t="s">
        <v>69</v>
      </c>
      <c r="BT61" s="28" t="s">
        <v>69</v>
      </c>
      <c r="BU61" s="28" t="s">
        <v>69</v>
      </c>
      <c r="BV61" s="28" t="s">
        <v>69</v>
      </c>
      <c r="BW61" s="28" t="s">
        <v>69</v>
      </c>
      <c r="BX61" s="28"/>
      <c r="BY61" s="28" t="s">
        <v>69</v>
      </c>
      <c r="BZ61" s="28" t="s">
        <v>69</v>
      </c>
      <c r="CA61" s="28" t="s">
        <v>69</v>
      </c>
    </row>
    <row r="62" spans="1:88" x14ac:dyDescent="0.3">
      <c r="A62" s="4" t="s">
        <v>28</v>
      </c>
      <c r="B62" t="s">
        <v>29</v>
      </c>
      <c r="C62" t="s">
        <v>30</v>
      </c>
      <c r="D62" s="7" t="s">
        <v>466</v>
      </c>
      <c r="E62" s="7" t="s">
        <v>452</v>
      </c>
      <c r="F62" s="16">
        <v>2003</v>
      </c>
      <c r="G62" s="1">
        <v>37746</v>
      </c>
      <c r="H62" s="1">
        <v>37878</v>
      </c>
      <c r="I62" s="5">
        <f t="shared" si="0"/>
        <v>133</v>
      </c>
      <c r="J62" s="5"/>
      <c r="K62" s="5"/>
      <c r="L62" s="60"/>
      <c r="M62" s="60"/>
      <c r="N62" s="240" t="s">
        <v>69</v>
      </c>
      <c r="O62" s="240" t="s">
        <v>69</v>
      </c>
      <c r="P62" s="240" t="s">
        <v>69</v>
      </c>
      <c r="Q62" s="240" t="s">
        <v>69</v>
      </c>
      <c r="R62" s="240" t="s">
        <v>69</v>
      </c>
      <c r="S62" s="240" t="s">
        <v>69</v>
      </c>
      <c r="T62" s="240" t="s">
        <v>69</v>
      </c>
      <c r="U62" s="240" t="s">
        <v>69</v>
      </c>
      <c r="V62" s="240" t="s">
        <v>69</v>
      </c>
      <c r="W62" s="6" t="s">
        <v>69</v>
      </c>
      <c r="X62" s="6" t="s">
        <v>69</v>
      </c>
      <c r="Y62" s="6" t="s">
        <v>69</v>
      </c>
      <c r="Z62" s="6" t="s">
        <v>69</v>
      </c>
      <c r="AA62" s="6" t="s">
        <v>69</v>
      </c>
      <c r="AB62" s="6" t="s">
        <v>69</v>
      </c>
      <c r="AC62" s="18" t="s">
        <v>69</v>
      </c>
      <c r="AD62" s="18" t="s">
        <v>69</v>
      </c>
      <c r="AE62" s="107">
        <f>Gustavus!Y58+'Elfin Cove (Gustavus)'!Y58</f>
        <v>31415.599999999999</v>
      </c>
      <c r="AF62" s="6" t="s">
        <v>69</v>
      </c>
      <c r="AG62" s="6" t="s">
        <v>69</v>
      </c>
      <c r="AH62" s="18" t="s">
        <v>69</v>
      </c>
      <c r="AI62" s="18" t="s">
        <v>69</v>
      </c>
      <c r="AJ62" s="26" t="e">
        <f t="shared" ref="AJ62:AJ63" si="5">R62*L62</f>
        <v>#VALUE!</v>
      </c>
      <c r="AK62" s="9" t="s">
        <v>69</v>
      </c>
      <c r="AL62" s="18" t="s">
        <v>69</v>
      </c>
      <c r="AM62" s="18" t="s">
        <v>69</v>
      </c>
      <c r="AN62" s="26" t="e">
        <f t="shared" ref="AN62:AN63" si="6">Q62*L62</f>
        <v>#VALUE!</v>
      </c>
      <c r="AO62" s="9" t="str">
        <f t="shared" si="1"/>
        <v>nd</v>
      </c>
      <c r="AP62" s="28" t="s">
        <v>69</v>
      </c>
      <c r="AQ62" s="10" t="e">
        <f t="shared" si="2"/>
        <v>#VALUE!</v>
      </c>
      <c r="AR62" s="8" t="e">
        <f t="shared" si="3"/>
        <v>#VALUE!</v>
      </c>
      <c r="AT62" s="9" t="s">
        <v>69</v>
      </c>
      <c r="AU62" s="9" t="s">
        <v>69</v>
      </c>
      <c r="AV62" s="192">
        <f>'Elfin Cove (Gustavus)'!AP58+'Bartlett Cove (Gustavus)'!AP58</f>
        <v>5177</v>
      </c>
      <c r="AW62" s="28" t="s">
        <v>69</v>
      </c>
      <c r="AX62" s="28" t="s">
        <v>69</v>
      </c>
      <c r="AY62" s="28" t="s">
        <v>69</v>
      </c>
      <c r="AZ62" s="28" t="s">
        <v>69</v>
      </c>
      <c r="BA62" s="28" t="s">
        <v>69</v>
      </c>
      <c r="BB62" s="28" t="s">
        <v>69</v>
      </c>
      <c r="BC62" s="28" t="s">
        <v>69</v>
      </c>
      <c r="BD62" s="28" t="s">
        <v>69</v>
      </c>
      <c r="BE62" s="28" t="s">
        <v>69</v>
      </c>
      <c r="BF62" s="28" t="s">
        <v>69</v>
      </c>
      <c r="BG62" s="28" t="s">
        <v>69</v>
      </c>
      <c r="BH62" s="60">
        <f>'Bartlett Cove (Gustavus)'!BB58</f>
        <v>205</v>
      </c>
      <c r="BI62" t="s">
        <v>69</v>
      </c>
      <c r="BJ62" s="9" t="s">
        <v>69</v>
      </c>
      <c r="BK62" s="9" t="s">
        <v>69</v>
      </c>
      <c r="BL62" s="9" t="s">
        <v>69</v>
      </c>
      <c r="BM62" s="103" t="e">
        <f t="shared" si="4"/>
        <v>#VALUE!</v>
      </c>
      <c r="BN62" s="30" t="s">
        <v>69</v>
      </c>
      <c r="BO62" s="28" t="s">
        <v>69</v>
      </c>
      <c r="BP62" s="28" t="s">
        <v>69</v>
      </c>
      <c r="BQ62" s="28" t="s">
        <v>69</v>
      </c>
      <c r="BR62" s="28"/>
      <c r="BS62" s="28" t="s">
        <v>69</v>
      </c>
      <c r="BT62" s="28" t="s">
        <v>69</v>
      </c>
      <c r="BU62" s="28" t="s">
        <v>69</v>
      </c>
      <c r="BV62" s="28" t="s">
        <v>69</v>
      </c>
      <c r="BW62" s="28" t="s">
        <v>69</v>
      </c>
      <c r="BX62" s="28"/>
      <c r="BY62" s="28" t="s">
        <v>69</v>
      </c>
      <c r="BZ62" s="28" t="s">
        <v>69</v>
      </c>
      <c r="CA62" s="28" t="s">
        <v>69</v>
      </c>
    </row>
    <row r="63" spans="1:88" x14ac:dyDescent="0.3">
      <c r="A63" s="4" t="s">
        <v>31</v>
      </c>
      <c r="B63" t="s">
        <v>32</v>
      </c>
      <c r="C63" t="s">
        <v>33</v>
      </c>
      <c r="D63" s="7" t="s">
        <v>466</v>
      </c>
      <c r="E63" s="7" t="s">
        <v>452</v>
      </c>
      <c r="F63" s="16">
        <v>2004</v>
      </c>
      <c r="G63" s="1">
        <v>38117</v>
      </c>
      <c r="H63" s="1">
        <v>38242</v>
      </c>
      <c r="I63" s="5">
        <f t="shared" si="0"/>
        <v>126</v>
      </c>
      <c r="J63" s="5"/>
      <c r="K63" s="5"/>
      <c r="L63" s="60"/>
      <c r="M63" s="60"/>
      <c r="N63" s="240" t="s">
        <v>69</v>
      </c>
      <c r="O63" s="240" t="s">
        <v>69</v>
      </c>
      <c r="P63" s="240" t="s">
        <v>69</v>
      </c>
      <c r="Q63" s="240" t="s">
        <v>69</v>
      </c>
      <c r="R63" s="240" t="s">
        <v>69</v>
      </c>
      <c r="S63" s="240" t="s">
        <v>69</v>
      </c>
      <c r="T63" s="240" t="s">
        <v>69</v>
      </c>
      <c r="U63" s="240" t="s">
        <v>69</v>
      </c>
      <c r="V63" s="240" t="s">
        <v>69</v>
      </c>
      <c r="W63" s="6" t="s">
        <v>69</v>
      </c>
      <c r="X63" s="6" t="s">
        <v>69</v>
      </c>
      <c r="Y63" s="6" t="s">
        <v>69</v>
      </c>
      <c r="Z63" s="6" t="s">
        <v>69</v>
      </c>
      <c r="AA63" s="6" t="s">
        <v>69</v>
      </c>
      <c r="AB63" s="6" t="s">
        <v>69</v>
      </c>
      <c r="AC63" s="18" t="s">
        <v>69</v>
      </c>
      <c r="AD63" s="18" t="s">
        <v>69</v>
      </c>
      <c r="AE63" s="107">
        <f>Gustavus!Y59+'Elfin Cove (Gustavus)'!Y59</f>
        <v>33636.800000000003</v>
      </c>
      <c r="AF63" s="6" t="s">
        <v>69</v>
      </c>
      <c r="AG63" s="6" t="s">
        <v>69</v>
      </c>
      <c r="AH63" s="18" t="s">
        <v>69</v>
      </c>
      <c r="AI63" s="18" t="s">
        <v>69</v>
      </c>
      <c r="AJ63" s="26" t="e">
        <f t="shared" si="5"/>
        <v>#VALUE!</v>
      </c>
      <c r="AK63" s="9" t="s">
        <v>69</v>
      </c>
      <c r="AL63" s="18" t="s">
        <v>69</v>
      </c>
      <c r="AM63" s="18" t="s">
        <v>69</v>
      </c>
      <c r="AN63" s="26" t="e">
        <f t="shared" si="6"/>
        <v>#VALUE!</v>
      </c>
      <c r="AO63" s="9" t="str">
        <f t="shared" si="1"/>
        <v>nd</v>
      </c>
      <c r="AP63" s="28" t="s">
        <v>69</v>
      </c>
      <c r="AQ63" s="10" t="e">
        <f t="shared" si="2"/>
        <v>#VALUE!</v>
      </c>
      <c r="AR63" s="8" t="e">
        <f t="shared" si="3"/>
        <v>#VALUE!</v>
      </c>
      <c r="AT63" s="9" t="s">
        <v>69</v>
      </c>
      <c r="AU63" s="9" t="s">
        <v>69</v>
      </c>
      <c r="AV63" s="192">
        <f>Gustavus!AP59+'Elfin Cove (Gustavus)'!AP59+'Bartlett Cove (Gustavus)'!AP59</f>
        <v>6684.4</v>
      </c>
      <c r="AW63" s="28" t="s">
        <v>69</v>
      </c>
      <c r="AX63" s="28" t="s">
        <v>69</v>
      </c>
      <c r="AY63" s="28" t="s">
        <v>69</v>
      </c>
      <c r="AZ63" s="28" t="s">
        <v>69</v>
      </c>
      <c r="BA63" s="28" t="s">
        <v>69</v>
      </c>
      <c r="BB63" s="28" t="s">
        <v>69</v>
      </c>
      <c r="BC63" s="28" t="s">
        <v>69</v>
      </c>
      <c r="BD63" s="28" t="s">
        <v>69</v>
      </c>
      <c r="BE63" s="28" t="s">
        <v>69</v>
      </c>
      <c r="BF63" s="28" t="s">
        <v>69</v>
      </c>
      <c r="BG63" s="28" t="s">
        <v>69</v>
      </c>
      <c r="BH63" s="60">
        <f>Gustavus!BB59</f>
        <v>154</v>
      </c>
      <c r="BI63" t="s">
        <v>69</v>
      </c>
      <c r="BJ63" s="9" t="s">
        <v>69</v>
      </c>
      <c r="BK63" s="9" t="s">
        <v>69</v>
      </c>
      <c r="BL63" s="9" t="s">
        <v>69</v>
      </c>
      <c r="BM63" s="103" t="e">
        <f t="shared" si="4"/>
        <v>#VALUE!</v>
      </c>
      <c r="BN63" s="30" t="s">
        <v>69</v>
      </c>
      <c r="BO63" s="28" t="s">
        <v>69</v>
      </c>
      <c r="BP63" s="28" t="s">
        <v>69</v>
      </c>
      <c r="BQ63" s="28" t="s">
        <v>69</v>
      </c>
      <c r="BR63" s="28"/>
      <c r="BS63" s="28" t="s">
        <v>69</v>
      </c>
      <c r="BT63" s="28" t="s">
        <v>69</v>
      </c>
      <c r="BU63" s="28" t="s">
        <v>69</v>
      </c>
      <c r="BV63" s="28" t="s">
        <v>69</v>
      </c>
      <c r="BW63" s="28" t="s">
        <v>69</v>
      </c>
      <c r="BX63" s="28"/>
      <c r="BY63" s="28" t="s">
        <v>69</v>
      </c>
      <c r="BZ63" s="28" t="s">
        <v>69</v>
      </c>
      <c r="CA63" s="28" t="s">
        <v>69</v>
      </c>
    </row>
  </sheetData>
  <mergeCells count="16">
    <mergeCell ref="AT9:AU9"/>
    <mergeCell ref="G9:I9"/>
    <mergeCell ref="W9:Z9"/>
    <mergeCell ref="AA9:AD9"/>
    <mergeCell ref="AJ9:AM9"/>
    <mergeCell ref="AO9:AS9"/>
    <mergeCell ref="J9:L9"/>
    <mergeCell ref="BR9:BU9"/>
    <mergeCell ref="BV9:BW9"/>
    <mergeCell ref="BX9:CA9"/>
    <mergeCell ref="AV9:AY9"/>
    <mergeCell ref="BB9:BE9"/>
    <mergeCell ref="BF9:BG9"/>
    <mergeCell ref="BH9:BL9"/>
    <mergeCell ref="BM9:BO9"/>
    <mergeCell ref="BP9:BQ9"/>
  </mergeCells>
  <hyperlinks>
    <hyperlink ref="A61" r:id="rId1" display="http://www.adfg.alaska.gov/FedAidPDFs/fds04-21.pdf" xr:uid="{51664BF3-E8B7-475F-A5DA-65E8CC86D2A2}"/>
    <hyperlink ref="A62" r:id="rId2" display="http://www.adfg.alaska.gov/FedAidPDFs/FDS11-61.pdf" xr:uid="{B8073BC8-0B6A-4679-9F6E-21E84D785E97}"/>
    <hyperlink ref="A63" r:id="rId3" display="http://www.adfg.alaska.gov/FedAidPDFs/FDS11-62.pdf" xr:uid="{8F3701FC-833C-4BA6-9B27-97F81C95419E}"/>
  </hyperlinks>
  <pageMargins left="0.7" right="0.7" top="0.75" bottom="0.75" header="0.3" footer="0.3"/>
  <pageSetup orientation="portrait" horizontalDpi="4294967293" r:id="rId4"/>
  <drawing r:id="rId5"/>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768AA2-1F48-4AC5-8EF2-03A90F09EF85}">
  <dimension ref="A1:BU59"/>
  <sheetViews>
    <sheetView zoomScale="80" zoomScaleNormal="80" workbookViewId="0">
      <pane xSplit="6" ySplit="8" topLeftCell="G51" activePane="bottomRight" state="frozen"/>
      <selection pane="topRight" activeCell="G1" sqref="G1"/>
      <selection pane="bottomLeft" activeCell="A7" sqref="A7"/>
      <selection pane="bottomRight" activeCell="L53" sqref="L53"/>
    </sheetView>
  </sheetViews>
  <sheetFormatPr defaultRowHeight="14.4" x14ac:dyDescent="0.3"/>
  <cols>
    <col min="6" max="6" width="7.88671875" style="16" bestFit="1" customWidth="1"/>
    <col min="7" max="7" width="11.44140625" customWidth="1"/>
    <col min="8" max="8" width="11.109375" customWidth="1"/>
    <col min="9" max="16" width="12.6640625" customWidth="1"/>
    <col min="17" max="17" width="6.88671875" bestFit="1" customWidth="1"/>
    <col min="18" max="18" width="5.44140625" bestFit="1" customWidth="1"/>
    <col min="19" max="19" width="6.5546875" customWidth="1"/>
    <col min="20" max="20" width="7" customWidth="1"/>
    <col min="21" max="21" width="7.44140625" bestFit="1" customWidth="1"/>
    <col min="22" max="22" width="6.44140625" bestFit="1" customWidth="1"/>
    <col min="23" max="23" width="7.6640625" customWidth="1"/>
    <col min="24" max="25" width="8.109375" customWidth="1"/>
    <col min="26" max="26" width="7.44140625" bestFit="1" customWidth="1"/>
    <col min="27" max="27" width="6.44140625" bestFit="1" customWidth="1"/>
    <col min="28" max="28" width="7.6640625" style="6" customWidth="1"/>
    <col min="29" max="34" width="7.77734375" customWidth="1"/>
    <col min="35" max="35" width="9.44140625" customWidth="1"/>
    <col min="36" max="36" width="8" customWidth="1"/>
    <col min="38" max="38" width="12.33203125" customWidth="1"/>
    <col min="41" max="41" width="5.44140625" bestFit="1" customWidth="1"/>
    <col min="43" max="43" width="5.44140625" bestFit="1" customWidth="1"/>
    <col min="44" max="44" width="7.109375" customWidth="1"/>
    <col min="45" max="47" width="7.6640625" customWidth="1"/>
    <col min="49" max="49" width="3" bestFit="1" customWidth="1"/>
    <col min="50" max="50" width="6.88671875" customWidth="1"/>
    <col min="51" max="51" width="7.109375" customWidth="1"/>
    <col min="53" max="53" width="5.5546875" customWidth="1"/>
    <col min="54" max="54" width="6.88671875" bestFit="1" customWidth="1"/>
    <col min="55" max="55" width="6.88671875" customWidth="1"/>
    <col min="56" max="56" width="5.44140625" customWidth="1"/>
    <col min="57" max="57" width="6.33203125" customWidth="1"/>
    <col min="58" max="58" width="5.33203125" customWidth="1"/>
    <col min="60" max="60" width="6" customWidth="1"/>
    <col min="61" max="61" width="5.44140625" customWidth="1"/>
    <col min="62" max="62" width="6.88671875" bestFit="1" customWidth="1"/>
    <col min="63" max="63" width="5.44140625" customWidth="1"/>
    <col min="64" max="64" width="6.88671875" bestFit="1" customWidth="1"/>
    <col min="65" max="65" width="5.44140625" bestFit="1" customWidth="1"/>
    <col min="66" max="66" width="5.6640625" customWidth="1"/>
    <col min="67" max="68" width="6.109375" customWidth="1"/>
    <col min="69" max="69" width="3" bestFit="1" customWidth="1"/>
    <col min="70" max="70" width="6.88671875" bestFit="1" customWidth="1"/>
    <col min="71" max="71" width="5" bestFit="1" customWidth="1"/>
    <col min="72" max="73" width="4.88671875" bestFit="1" customWidth="1"/>
  </cols>
  <sheetData>
    <row r="1" spans="1:73" x14ac:dyDescent="0.3">
      <c r="A1" t="s">
        <v>96</v>
      </c>
    </row>
    <row r="2" spans="1:73" x14ac:dyDescent="0.3">
      <c r="A2" t="s">
        <v>92</v>
      </c>
    </row>
    <row r="3" spans="1:73" x14ac:dyDescent="0.3">
      <c r="A3" s="5" t="s">
        <v>93</v>
      </c>
      <c r="C3" s="5"/>
      <c r="G3" s="59"/>
    </row>
    <row r="4" spans="1:73" x14ac:dyDescent="0.3">
      <c r="A4" s="59" t="s">
        <v>94</v>
      </c>
      <c r="C4" s="5"/>
      <c r="G4" s="59"/>
      <c r="Y4" t="s">
        <v>167</v>
      </c>
    </row>
    <row r="5" spans="1:73" x14ac:dyDescent="0.3">
      <c r="A5" s="60" t="s">
        <v>95</v>
      </c>
    </row>
    <row r="6" spans="1:73" x14ac:dyDescent="0.3">
      <c r="A6" s="61" t="s">
        <v>164</v>
      </c>
      <c r="G6" s="61"/>
      <c r="Q6" t="s">
        <v>127</v>
      </c>
    </row>
    <row r="7" spans="1:73" x14ac:dyDescent="0.3">
      <c r="A7" s="126" t="s">
        <v>464</v>
      </c>
      <c r="G7" s="573" t="s">
        <v>60</v>
      </c>
      <c r="H7" s="573"/>
      <c r="I7" s="573"/>
      <c r="J7" s="29"/>
      <c r="K7" s="29"/>
      <c r="L7" s="29"/>
      <c r="M7" s="29"/>
      <c r="N7" s="29"/>
      <c r="O7" s="29"/>
      <c r="P7" s="29"/>
      <c r="Q7" s="573" t="s">
        <v>65</v>
      </c>
      <c r="R7" s="573"/>
      <c r="S7" s="573"/>
      <c r="T7" s="573"/>
      <c r="U7" s="573" t="s">
        <v>70</v>
      </c>
      <c r="V7" s="573"/>
      <c r="W7" s="573"/>
      <c r="X7" s="573"/>
      <c r="Y7" s="29"/>
      <c r="Z7" s="83" t="s">
        <v>71</v>
      </c>
      <c r="AA7" s="83"/>
      <c r="AB7" s="83"/>
      <c r="AC7" s="83"/>
      <c r="AD7" s="573" t="s">
        <v>74</v>
      </c>
      <c r="AE7" s="573"/>
      <c r="AF7" s="573"/>
      <c r="AG7" s="573"/>
      <c r="AH7" s="29"/>
      <c r="AI7" s="573" t="s">
        <v>128</v>
      </c>
      <c r="AJ7" s="573"/>
      <c r="AK7" s="573"/>
      <c r="AL7" s="573"/>
      <c r="AM7" s="573"/>
      <c r="AN7" s="573" t="s">
        <v>45</v>
      </c>
      <c r="AO7" s="573"/>
      <c r="AP7" s="573" t="s">
        <v>46</v>
      </c>
      <c r="AQ7" s="573"/>
      <c r="AR7" s="573"/>
      <c r="AS7" s="573"/>
      <c r="AT7" s="29"/>
      <c r="AU7" s="29"/>
      <c r="AV7" s="573" t="s">
        <v>76</v>
      </c>
      <c r="AW7" s="573"/>
      <c r="AX7" s="573"/>
      <c r="AY7" s="573"/>
      <c r="AZ7" s="573" t="s">
        <v>47</v>
      </c>
      <c r="BA7" s="573"/>
      <c r="BB7" s="573" t="s">
        <v>48</v>
      </c>
      <c r="BC7" s="573"/>
      <c r="BD7" s="573"/>
      <c r="BE7" s="573"/>
      <c r="BF7" s="573"/>
      <c r="BG7" s="573" t="s">
        <v>78</v>
      </c>
      <c r="BH7" s="573"/>
      <c r="BI7" s="573"/>
      <c r="BJ7" s="573" t="s">
        <v>169</v>
      </c>
      <c r="BK7" s="573"/>
      <c r="BL7" s="573" t="s">
        <v>153</v>
      </c>
      <c r="BM7" s="573"/>
      <c r="BN7" s="573"/>
      <c r="BO7" s="573"/>
      <c r="BP7" s="573" t="s">
        <v>170</v>
      </c>
      <c r="BQ7" s="573"/>
      <c r="BR7" s="573" t="s">
        <v>154</v>
      </c>
      <c r="BS7" s="573"/>
      <c r="BT7" s="573"/>
      <c r="BU7" s="573"/>
    </row>
    <row r="8" spans="1:73" s="14" customFormat="1" ht="36" customHeight="1" thickBot="1" x14ac:dyDescent="0.3">
      <c r="A8" s="11" t="s">
        <v>41</v>
      </c>
      <c r="B8" s="11" t="s">
        <v>42</v>
      </c>
      <c r="C8" s="11" t="s">
        <v>43</v>
      </c>
      <c r="D8" s="13" t="s">
        <v>67</v>
      </c>
      <c r="E8" s="13" t="s">
        <v>432</v>
      </c>
      <c r="F8" s="17" t="s">
        <v>44</v>
      </c>
      <c r="G8" s="19" t="s">
        <v>61</v>
      </c>
      <c r="H8" s="19" t="s">
        <v>62</v>
      </c>
      <c r="I8" s="31" t="s">
        <v>63</v>
      </c>
      <c r="J8" s="191" t="s">
        <v>459</v>
      </c>
      <c r="K8" s="214" t="s">
        <v>453</v>
      </c>
      <c r="L8" s="213" t="s">
        <v>454</v>
      </c>
      <c r="M8" s="213" t="s">
        <v>455</v>
      </c>
      <c r="N8" s="213" t="s">
        <v>456</v>
      </c>
      <c r="O8" s="213" t="s">
        <v>457</v>
      </c>
      <c r="P8" s="213" t="s">
        <v>458</v>
      </c>
      <c r="Q8" s="32" t="s">
        <v>66</v>
      </c>
      <c r="R8" s="33" t="s">
        <v>34</v>
      </c>
      <c r="S8" s="34" t="s">
        <v>59</v>
      </c>
      <c r="T8" s="34" t="s">
        <v>64</v>
      </c>
      <c r="U8" s="35" t="s">
        <v>66</v>
      </c>
      <c r="V8" s="36" t="s">
        <v>34</v>
      </c>
      <c r="W8" s="34" t="s">
        <v>59</v>
      </c>
      <c r="X8" s="34" t="s">
        <v>64</v>
      </c>
      <c r="Y8" s="41" t="s">
        <v>131</v>
      </c>
      <c r="Z8" s="86" t="s">
        <v>66</v>
      </c>
      <c r="AA8" s="36" t="s">
        <v>34</v>
      </c>
      <c r="AB8" s="37" t="s">
        <v>59</v>
      </c>
      <c r="AC8" s="34" t="s">
        <v>64</v>
      </c>
      <c r="AD8" s="35" t="s">
        <v>66</v>
      </c>
      <c r="AE8" s="36" t="s">
        <v>34</v>
      </c>
      <c r="AF8" s="37" t="s">
        <v>59</v>
      </c>
      <c r="AG8" s="34" t="s">
        <v>64</v>
      </c>
      <c r="AH8" s="34" t="s">
        <v>166</v>
      </c>
      <c r="AI8" s="41" t="s">
        <v>101</v>
      </c>
      <c r="AJ8" s="84" t="s">
        <v>66</v>
      </c>
      <c r="AK8" s="38" t="s">
        <v>73</v>
      </c>
      <c r="AL8" s="39" t="s">
        <v>133</v>
      </c>
      <c r="AM8" s="40" t="s">
        <v>72</v>
      </c>
      <c r="AN8" s="42" t="s">
        <v>75</v>
      </c>
      <c r="AO8" s="36" t="s">
        <v>34</v>
      </c>
      <c r="AP8" s="42" t="s">
        <v>66</v>
      </c>
      <c r="AQ8" s="36" t="s">
        <v>34</v>
      </c>
      <c r="AR8" s="37" t="s">
        <v>59</v>
      </c>
      <c r="AS8" s="34" t="s">
        <v>64</v>
      </c>
      <c r="AT8" s="34" t="s">
        <v>99</v>
      </c>
      <c r="AU8" s="34" t="s">
        <v>100</v>
      </c>
      <c r="AV8" s="43" t="s">
        <v>77</v>
      </c>
      <c r="AW8" s="36" t="s">
        <v>34</v>
      </c>
      <c r="AX8" s="37" t="s">
        <v>59</v>
      </c>
      <c r="AY8" s="34" t="s">
        <v>64</v>
      </c>
      <c r="AZ8" s="42" t="s">
        <v>75</v>
      </c>
      <c r="BA8" s="36" t="s">
        <v>34</v>
      </c>
      <c r="BB8" s="42" t="s">
        <v>66</v>
      </c>
      <c r="BC8" s="97" t="s">
        <v>136</v>
      </c>
      <c r="BD8" s="36" t="s">
        <v>34</v>
      </c>
      <c r="BE8" s="37" t="s">
        <v>59</v>
      </c>
      <c r="BF8" s="34" t="s">
        <v>64</v>
      </c>
      <c r="BG8" s="43" t="s">
        <v>77</v>
      </c>
      <c r="BH8" s="37" t="s">
        <v>59</v>
      </c>
      <c r="BI8" s="34" t="s">
        <v>64</v>
      </c>
      <c r="BJ8" s="101" t="s">
        <v>66</v>
      </c>
      <c r="BK8" s="36" t="s">
        <v>34</v>
      </c>
      <c r="BL8" s="101" t="s">
        <v>66</v>
      </c>
      <c r="BM8" s="36" t="s">
        <v>34</v>
      </c>
      <c r="BN8" s="37" t="s">
        <v>59</v>
      </c>
      <c r="BO8" s="34" t="s">
        <v>64</v>
      </c>
      <c r="BP8" s="101" t="s">
        <v>66</v>
      </c>
      <c r="BQ8" s="36" t="s">
        <v>34</v>
      </c>
      <c r="BR8" s="101" t="s">
        <v>66</v>
      </c>
      <c r="BS8" s="36" t="s">
        <v>34</v>
      </c>
      <c r="BT8" s="37" t="s">
        <v>59</v>
      </c>
      <c r="BU8" s="34" t="s">
        <v>64</v>
      </c>
    </row>
    <row r="9" spans="1:73" s="14" customFormat="1" x14ac:dyDescent="0.3">
      <c r="A9" s="193" t="s">
        <v>69</v>
      </c>
      <c r="B9" s="147"/>
      <c r="C9" s="147"/>
      <c r="D9" s="147"/>
      <c r="E9" s="147"/>
      <c r="F9" s="147">
        <v>1959</v>
      </c>
      <c r="G9" s="1"/>
      <c r="H9" s="1"/>
      <c r="I9" s="5"/>
      <c r="J9" s="20"/>
      <c r="K9" s="20"/>
      <c r="L9" s="20"/>
      <c r="M9" s="20"/>
      <c r="N9" s="20"/>
      <c r="O9" s="20"/>
      <c r="P9" s="20"/>
      <c r="Q9" s="20"/>
      <c r="R9" s="20"/>
      <c r="S9" s="28"/>
      <c r="T9" s="28"/>
      <c r="U9" s="28"/>
      <c r="V9" s="28"/>
      <c r="W9" s="28"/>
      <c r="X9" s="28"/>
      <c r="Y9" s="28"/>
      <c r="Z9" s="28"/>
      <c r="AA9" s="28"/>
      <c r="AB9" s="6"/>
      <c r="AC9" s="28"/>
      <c r="AD9" s="10"/>
      <c r="AE9" s="8"/>
      <c r="AG9" s="8"/>
      <c r="AH9" s="21"/>
      <c r="AI9" s="28"/>
      <c r="AJ9" s="27"/>
      <c r="AK9" s="27"/>
      <c r="AL9" s="27"/>
      <c r="AM9" s="28"/>
      <c r="AN9" s="63"/>
      <c r="AO9" s="63"/>
      <c r="AP9" s="63"/>
      <c r="AQ9" s="8"/>
      <c r="AR9" s="27"/>
      <c r="AS9" s="9"/>
      <c r="AT9" s="9"/>
      <c r="AU9" s="27"/>
      <c r="AV9" s="27"/>
      <c r="AW9" s="27"/>
      <c r="AX9" s="28"/>
    </row>
    <row r="10" spans="1:73" s="14" customFormat="1" x14ac:dyDescent="0.3">
      <c r="A10" s="193" t="s">
        <v>69</v>
      </c>
      <c r="B10" s="147"/>
      <c r="C10" s="147"/>
      <c r="D10" s="147"/>
      <c r="E10" s="147"/>
      <c r="F10" s="147">
        <v>1960</v>
      </c>
      <c r="G10" s="1"/>
      <c r="H10" s="1"/>
      <c r="I10" s="5"/>
      <c r="J10" s="20"/>
      <c r="K10" s="20"/>
      <c r="L10" s="20"/>
      <c r="M10" s="20"/>
      <c r="N10" s="20"/>
      <c r="O10" s="20"/>
      <c r="P10" s="20"/>
      <c r="Q10" s="20"/>
      <c r="R10" s="20"/>
      <c r="S10" s="28"/>
      <c r="T10" s="28"/>
      <c r="U10" s="28"/>
      <c r="V10" s="28"/>
      <c r="W10" s="28"/>
      <c r="X10" s="28"/>
      <c r="Y10" s="28"/>
      <c r="Z10" s="28"/>
      <c r="AA10" s="28"/>
      <c r="AB10" s="6"/>
      <c r="AC10" s="28"/>
      <c r="AD10" s="10"/>
      <c r="AE10" s="8"/>
      <c r="AG10" s="8"/>
      <c r="AH10" s="21"/>
      <c r="AI10" s="28"/>
      <c r="AJ10" s="27"/>
      <c r="AK10" s="27"/>
      <c r="AL10" s="27"/>
      <c r="AM10" s="28"/>
      <c r="AN10" s="63"/>
      <c r="AO10" s="63"/>
      <c r="AP10" s="63"/>
      <c r="AQ10" s="8"/>
      <c r="AR10" s="27"/>
      <c r="AS10" s="9"/>
      <c r="AT10" s="9"/>
      <c r="AU10" s="27"/>
      <c r="AV10" s="27"/>
      <c r="AW10" s="27"/>
      <c r="AX10" s="28"/>
    </row>
    <row r="11" spans="1:73" s="14" customFormat="1" x14ac:dyDescent="0.3">
      <c r="A11" s="193" t="s">
        <v>69</v>
      </c>
      <c r="B11" s="147"/>
      <c r="C11" s="147"/>
      <c r="D11" s="147"/>
      <c r="E11" s="147"/>
      <c r="F11" s="147">
        <v>1961</v>
      </c>
      <c r="G11" s="1"/>
      <c r="H11" s="1"/>
      <c r="I11" s="5"/>
      <c r="J11" s="20"/>
      <c r="K11" s="20"/>
      <c r="L11" s="20"/>
      <c r="M11" s="20"/>
      <c r="N11" s="20"/>
      <c r="O11" s="20"/>
      <c r="P11" s="20"/>
      <c r="Q11" s="20"/>
      <c r="R11" s="20"/>
      <c r="S11" s="28"/>
      <c r="T11" s="28"/>
      <c r="U11" s="28"/>
      <c r="V11" s="28"/>
      <c r="W11" s="28"/>
      <c r="X11" s="28"/>
      <c r="Y11" s="28"/>
      <c r="Z11" s="28"/>
      <c r="AA11" s="28"/>
      <c r="AB11" s="6"/>
      <c r="AC11" s="28"/>
      <c r="AD11" s="10"/>
      <c r="AE11" s="8"/>
      <c r="AG11" s="8"/>
      <c r="AH11" s="21"/>
      <c r="AI11" s="28"/>
      <c r="AJ11" s="27"/>
      <c r="AK11" s="27"/>
      <c r="AL11" s="27"/>
      <c r="AM11" s="28"/>
      <c r="AN11" s="63"/>
      <c r="AO11" s="63"/>
      <c r="AP11" s="63"/>
      <c r="AQ11" s="8"/>
      <c r="AR11" s="27"/>
      <c r="AS11" s="9"/>
      <c r="AT11" s="9"/>
      <c r="AU11" s="27"/>
      <c r="AV11" s="27"/>
      <c r="AW11" s="27"/>
      <c r="AX11" s="28"/>
    </row>
    <row r="12" spans="1:73" s="14" customFormat="1" x14ac:dyDescent="0.3">
      <c r="A12" s="193" t="s">
        <v>69</v>
      </c>
      <c r="B12" s="147"/>
      <c r="C12" s="147"/>
      <c r="D12" s="147"/>
      <c r="E12" s="147"/>
      <c r="F12" s="147">
        <v>1962</v>
      </c>
      <c r="G12" s="1"/>
      <c r="H12" s="1"/>
      <c r="I12" s="5"/>
      <c r="J12" s="20"/>
      <c r="K12" s="20"/>
      <c r="L12" s="20"/>
      <c r="M12" s="20"/>
      <c r="N12" s="20"/>
      <c r="O12" s="20"/>
      <c r="P12" s="20"/>
      <c r="Q12" s="20"/>
      <c r="R12" s="20"/>
      <c r="S12" s="28"/>
      <c r="T12" s="28"/>
      <c r="U12" s="28"/>
      <c r="V12" s="28"/>
      <c r="W12" s="28"/>
      <c r="X12" s="28"/>
      <c r="Y12" s="28"/>
      <c r="Z12" s="28"/>
      <c r="AA12" s="28"/>
      <c r="AB12" s="6"/>
      <c r="AC12" s="28"/>
      <c r="AD12" s="10"/>
      <c r="AE12" s="8"/>
      <c r="AG12" s="8"/>
      <c r="AH12" s="21"/>
      <c r="AI12" s="28"/>
      <c r="AJ12" s="27"/>
      <c r="AK12" s="27"/>
      <c r="AL12" s="27"/>
      <c r="AM12" s="28"/>
      <c r="AN12" s="63"/>
      <c r="AO12" s="63"/>
      <c r="AP12" s="63"/>
      <c r="AQ12" s="8"/>
      <c r="AR12" s="27"/>
      <c r="AS12" s="9"/>
      <c r="AT12" s="9"/>
      <c r="AU12" s="27"/>
      <c r="AV12" s="27"/>
      <c r="AW12" s="27"/>
      <c r="AX12" s="28"/>
    </row>
    <row r="13" spans="1:73" s="14" customFormat="1" x14ac:dyDescent="0.3">
      <c r="A13" s="193" t="s">
        <v>69</v>
      </c>
      <c r="B13" s="147"/>
      <c r="C13" s="147"/>
      <c r="D13" s="147"/>
      <c r="E13" s="147"/>
      <c r="F13" s="147">
        <v>1963</v>
      </c>
      <c r="G13" s="1"/>
      <c r="H13" s="1"/>
      <c r="I13" s="5"/>
      <c r="J13" s="20"/>
      <c r="K13" s="20"/>
      <c r="L13" s="20"/>
      <c r="M13" s="20"/>
      <c r="N13" s="20"/>
      <c r="O13" s="20"/>
      <c r="P13" s="20"/>
      <c r="Q13" s="20"/>
      <c r="R13" s="20"/>
      <c r="S13" s="28"/>
      <c r="T13" s="28"/>
      <c r="U13" s="28"/>
      <c r="V13" s="28"/>
      <c r="W13" s="28"/>
      <c r="X13" s="28"/>
      <c r="Y13" s="28"/>
      <c r="Z13" s="28"/>
      <c r="AA13" s="28"/>
      <c r="AB13" s="6"/>
      <c r="AC13" s="28"/>
      <c r="AD13" s="10"/>
      <c r="AE13" s="8"/>
      <c r="AG13" s="8"/>
      <c r="AH13" s="21"/>
      <c r="AI13" s="28"/>
      <c r="AJ13" s="27"/>
      <c r="AK13" s="27"/>
      <c r="AL13" s="27"/>
      <c r="AM13" s="28"/>
      <c r="AN13" s="63"/>
      <c r="AO13" s="63"/>
      <c r="AP13" s="63"/>
      <c r="AQ13" s="8"/>
      <c r="AR13" s="27"/>
      <c r="AS13" s="9"/>
      <c r="AT13" s="9"/>
      <c r="AU13" s="27"/>
      <c r="AV13" s="27"/>
      <c r="AW13" s="27"/>
      <c r="AX13" s="28"/>
    </row>
    <row r="14" spans="1:73" s="14" customFormat="1" x14ac:dyDescent="0.3">
      <c r="A14" s="193" t="s">
        <v>69</v>
      </c>
      <c r="B14" s="147"/>
      <c r="C14" s="147"/>
      <c r="D14" s="147"/>
      <c r="E14" s="147"/>
      <c r="F14" s="147">
        <v>1964</v>
      </c>
      <c r="G14" s="1"/>
      <c r="H14" s="1"/>
      <c r="I14" s="5"/>
      <c r="J14" s="20"/>
      <c r="K14" s="20"/>
      <c r="L14" s="20"/>
      <c r="M14" s="20"/>
      <c r="N14" s="20"/>
      <c r="O14" s="20"/>
      <c r="P14" s="20"/>
      <c r="Q14" s="20"/>
      <c r="R14" s="20"/>
      <c r="S14" s="28"/>
      <c r="T14" s="28"/>
      <c r="U14" s="28"/>
      <c r="V14" s="28"/>
      <c r="W14" s="28"/>
      <c r="X14" s="28"/>
      <c r="Y14" s="28"/>
      <c r="Z14" s="28"/>
      <c r="AA14" s="28"/>
      <c r="AB14" s="6"/>
      <c r="AC14" s="28"/>
      <c r="AD14" s="10"/>
      <c r="AE14" s="8"/>
      <c r="AG14" s="8"/>
      <c r="AH14" s="21"/>
      <c r="AI14" s="28"/>
      <c r="AJ14" s="27"/>
      <c r="AK14" s="27"/>
      <c r="AL14" s="27"/>
      <c r="AM14" s="28"/>
      <c r="AN14" s="63"/>
      <c r="AO14" s="63"/>
      <c r="AP14" s="63"/>
      <c r="AQ14" s="8"/>
      <c r="AR14" s="27"/>
      <c r="AS14" s="9"/>
      <c r="AT14" s="9"/>
      <c r="AU14" s="27"/>
      <c r="AV14" s="27"/>
      <c r="AW14" s="27"/>
      <c r="AX14" s="28"/>
    </row>
    <row r="15" spans="1:73" s="14" customFormat="1" x14ac:dyDescent="0.3">
      <c r="A15" s="193" t="s">
        <v>69</v>
      </c>
      <c r="B15" s="147"/>
      <c r="C15" s="147"/>
      <c r="D15" s="147"/>
      <c r="E15" s="147"/>
      <c r="F15" s="147">
        <v>1965</v>
      </c>
      <c r="G15" s="1"/>
      <c r="H15" s="1"/>
      <c r="I15" s="5"/>
      <c r="J15" s="20"/>
      <c r="K15" s="20"/>
      <c r="L15" s="20"/>
      <c r="M15" s="20"/>
      <c r="N15" s="20"/>
      <c r="O15" s="20"/>
      <c r="P15" s="20"/>
      <c r="Q15" s="20"/>
      <c r="R15" s="20"/>
      <c r="S15" s="28"/>
      <c r="T15" s="28"/>
      <c r="U15" s="28"/>
      <c r="V15" s="28"/>
      <c r="W15" s="28"/>
      <c r="X15" s="28"/>
      <c r="Y15" s="28"/>
      <c r="Z15" s="28"/>
      <c r="AA15" s="28"/>
      <c r="AB15" s="6"/>
      <c r="AC15" s="28"/>
      <c r="AD15" s="10"/>
      <c r="AE15" s="8"/>
      <c r="AG15" s="8"/>
      <c r="AH15" s="21"/>
      <c r="AI15" s="28"/>
      <c r="AJ15" s="27"/>
      <c r="AK15" s="27"/>
      <c r="AL15" s="27"/>
      <c r="AM15" s="28"/>
      <c r="AN15" s="63"/>
      <c r="AO15" s="63"/>
      <c r="AP15" s="63"/>
      <c r="AQ15" s="8"/>
      <c r="AR15" s="27"/>
      <c r="AS15" s="9"/>
      <c r="AT15" s="9"/>
      <c r="AU15" s="27"/>
      <c r="AV15" s="27"/>
      <c r="AW15" s="27"/>
      <c r="AX15" s="28"/>
    </row>
    <row r="16" spans="1:73" s="14" customFormat="1" x14ac:dyDescent="0.3">
      <c r="A16" s="193" t="s">
        <v>69</v>
      </c>
      <c r="B16" s="147"/>
      <c r="C16" s="147"/>
      <c r="D16" s="147"/>
      <c r="E16" s="147"/>
      <c r="F16" s="147">
        <v>1966</v>
      </c>
      <c r="G16" s="1"/>
      <c r="H16" s="1"/>
      <c r="I16" s="5"/>
      <c r="J16" s="20"/>
      <c r="K16" s="20"/>
      <c r="L16" s="20"/>
      <c r="M16" s="20"/>
      <c r="N16" s="20"/>
      <c r="O16" s="20"/>
      <c r="P16" s="20"/>
      <c r="Q16" s="20"/>
      <c r="R16" s="20"/>
      <c r="S16" s="28"/>
      <c r="T16" s="28"/>
      <c r="U16" s="28"/>
      <c r="V16" s="28"/>
      <c r="W16" s="28"/>
      <c r="X16" s="28"/>
      <c r="Y16" s="28"/>
      <c r="Z16" s="28"/>
      <c r="AA16" s="28"/>
      <c r="AB16" s="6"/>
      <c r="AC16" s="28"/>
      <c r="AD16" s="10"/>
      <c r="AE16" s="8"/>
      <c r="AG16" s="8"/>
      <c r="AH16" s="21"/>
      <c r="AI16" s="28"/>
      <c r="AJ16" s="27"/>
      <c r="AK16" s="27"/>
      <c r="AL16" s="27"/>
      <c r="AM16" s="28"/>
      <c r="AN16" s="63"/>
      <c r="AO16" s="63"/>
      <c r="AP16" s="63"/>
      <c r="AQ16" s="8"/>
      <c r="AR16" s="27"/>
      <c r="AS16" s="9"/>
      <c r="AT16" s="9"/>
      <c r="AU16" s="27"/>
      <c r="AV16" s="27"/>
      <c r="AW16" s="27"/>
      <c r="AX16" s="28"/>
    </row>
    <row r="17" spans="1:52" s="14" customFormat="1" x14ac:dyDescent="0.3">
      <c r="A17" s="193" t="s">
        <v>69</v>
      </c>
      <c r="B17" s="147"/>
      <c r="C17" s="147"/>
      <c r="D17" s="147"/>
      <c r="E17" s="147"/>
      <c r="F17" s="147">
        <v>1967</v>
      </c>
      <c r="G17" s="1"/>
      <c r="H17" s="1"/>
      <c r="I17" s="5"/>
      <c r="J17" s="20"/>
      <c r="K17" s="20"/>
      <c r="L17" s="20"/>
      <c r="M17" s="20"/>
      <c r="N17" s="20"/>
      <c r="O17" s="20"/>
      <c r="P17" s="20"/>
      <c r="Q17" s="20"/>
      <c r="R17" s="20"/>
      <c r="S17" s="28"/>
      <c r="T17" s="28"/>
      <c r="U17" s="28"/>
      <c r="V17" s="28"/>
      <c r="W17" s="28"/>
      <c r="X17" s="28"/>
      <c r="Y17" s="28"/>
      <c r="Z17" s="28"/>
      <c r="AA17" s="28"/>
      <c r="AB17" s="6"/>
      <c r="AC17" s="28"/>
      <c r="AD17" s="10"/>
      <c r="AE17" s="8"/>
      <c r="AG17" s="8"/>
      <c r="AH17" s="21"/>
      <c r="AI17" s="28"/>
      <c r="AJ17" s="27"/>
      <c r="AK17" s="27"/>
      <c r="AL17" s="27"/>
      <c r="AM17" s="28"/>
      <c r="AN17" s="63"/>
      <c r="AO17" s="63"/>
      <c r="AP17" s="63"/>
      <c r="AQ17" s="8"/>
      <c r="AR17" s="27"/>
      <c r="AS17" s="9"/>
      <c r="AT17" s="9"/>
      <c r="AU17" s="27"/>
      <c r="AV17" s="27"/>
      <c r="AW17" s="27"/>
      <c r="AX17" s="28"/>
    </row>
    <row r="18" spans="1:52" s="14" customFormat="1" x14ac:dyDescent="0.3">
      <c r="A18" s="193" t="s">
        <v>69</v>
      </c>
      <c r="B18" s="147"/>
      <c r="C18" s="147"/>
      <c r="D18" s="147"/>
      <c r="E18" s="147"/>
      <c r="F18" s="147">
        <v>1968</v>
      </c>
      <c r="G18" s="1"/>
      <c r="H18" s="1"/>
      <c r="I18" s="5"/>
      <c r="J18" s="20"/>
      <c r="K18" s="20"/>
      <c r="L18" s="20"/>
      <c r="M18" s="20"/>
      <c r="N18" s="20"/>
      <c r="O18" s="20"/>
      <c r="P18" s="20"/>
      <c r="Q18" s="20"/>
      <c r="R18" s="20"/>
      <c r="S18" s="28"/>
      <c r="T18" s="28"/>
      <c r="U18" s="28"/>
      <c r="V18" s="28"/>
      <c r="W18" s="28"/>
      <c r="X18" s="28"/>
      <c r="Y18" s="28"/>
      <c r="Z18" s="28"/>
      <c r="AA18" s="28"/>
      <c r="AB18" s="6"/>
      <c r="AC18" s="28"/>
      <c r="AD18" s="10"/>
      <c r="AE18" s="8"/>
      <c r="AG18" s="8"/>
      <c r="AH18" s="21"/>
      <c r="AI18" s="28"/>
      <c r="AJ18" s="27"/>
      <c r="AK18" s="27"/>
      <c r="AL18" s="27"/>
      <c r="AM18" s="28"/>
      <c r="AN18" s="63"/>
      <c r="AO18" s="63"/>
      <c r="AP18" s="63"/>
      <c r="AQ18" s="8"/>
      <c r="AR18" s="27"/>
      <c r="AS18" s="9"/>
      <c r="AT18" s="9"/>
      <c r="AU18" s="27"/>
      <c r="AV18" s="27"/>
      <c r="AW18" s="27"/>
      <c r="AX18" s="28"/>
    </row>
    <row r="19" spans="1:52" s="164" customFormat="1" ht="13.8" x14ac:dyDescent="0.3">
      <c r="A19" s="163" t="s">
        <v>461</v>
      </c>
      <c r="D19" s="165"/>
      <c r="E19" s="166"/>
      <c r="H19" s="167"/>
      <c r="I19" s="168"/>
      <c r="J19" s="168"/>
      <c r="K19" s="168"/>
      <c r="L19" s="169"/>
      <c r="M19" s="169"/>
      <c r="N19" s="169"/>
      <c r="O19" s="169"/>
      <c r="P19" s="169"/>
      <c r="Q19" s="169"/>
      <c r="R19" s="169"/>
      <c r="S19" s="169"/>
      <c r="T19" s="169"/>
      <c r="U19" s="169"/>
      <c r="V19" s="169"/>
      <c r="W19" s="169"/>
      <c r="X19" s="169"/>
      <c r="Y19" s="169"/>
      <c r="AB19" s="170"/>
      <c r="AC19" s="171"/>
      <c r="AE19" s="169"/>
      <c r="AF19" s="169"/>
      <c r="AG19" s="169"/>
      <c r="AH19" s="172"/>
      <c r="AI19" s="172"/>
      <c r="AJ19" s="172"/>
      <c r="AK19" s="171"/>
      <c r="AL19" s="171"/>
      <c r="AM19" s="171"/>
      <c r="AN19" s="171"/>
      <c r="AO19" s="172"/>
      <c r="AP19" s="172"/>
      <c r="AQ19" s="172"/>
      <c r="AR19" s="169"/>
      <c r="AS19" s="169"/>
      <c r="AT19" s="172"/>
      <c r="AU19" s="172"/>
      <c r="AV19" s="172"/>
      <c r="AW19" s="171"/>
    </row>
    <row r="20" spans="1:52" s="14" customFormat="1" x14ac:dyDescent="0.3">
      <c r="A20" s="193" t="s">
        <v>69</v>
      </c>
      <c r="B20"/>
      <c r="C20"/>
      <c r="D20" s="15"/>
      <c r="E20" s="15"/>
      <c r="F20" s="147">
        <v>1969</v>
      </c>
      <c r="G20" s="1"/>
      <c r="H20" s="1"/>
      <c r="I20" s="5"/>
      <c r="J20" s="20"/>
      <c r="K20" s="20"/>
      <c r="L20" s="20"/>
      <c r="M20" s="20"/>
      <c r="N20" s="20"/>
      <c r="O20" s="20"/>
      <c r="P20" s="20"/>
      <c r="Q20" s="20"/>
      <c r="R20" s="20"/>
      <c r="S20" s="28"/>
      <c r="T20" s="28"/>
      <c r="U20" s="28"/>
      <c r="V20" s="28"/>
      <c r="W20" s="28"/>
      <c r="X20" s="28"/>
      <c r="Y20" s="28"/>
      <c r="Z20" s="28"/>
      <c r="AA20" s="28"/>
      <c r="AB20" s="6"/>
      <c r="AC20" s="28"/>
      <c r="AD20" s="10"/>
      <c r="AE20" s="8"/>
      <c r="AG20" s="8"/>
      <c r="AH20" s="21"/>
      <c r="AI20" s="28"/>
      <c r="AJ20" s="27"/>
      <c r="AK20" s="27"/>
      <c r="AL20" s="27"/>
      <c r="AM20" s="28"/>
      <c r="AN20" s="63"/>
      <c r="AO20" s="63"/>
      <c r="AP20" s="63"/>
      <c r="AQ20" s="8"/>
      <c r="AR20" s="27"/>
      <c r="AS20" s="9"/>
      <c r="AT20" s="9"/>
      <c r="AU20" s="27"/>
      <c r="AV20" s="27"/>
      <c r="AW20" s="27"/>
      <c r="AX20" s="28"/>
    </row>
    <row r="21" spans="1:52" s="14" customFormat="1" x14ac:dyDescent="0.3">
      <c r="A21" s="193" t="s">
        <v>69</v>
      </c>
      <c r="B21"/>
      <c r="C21"/>
      <c r="D21" s="15"/>
      <c r="E21" s="15"/>
      <c r="F21" s="147">
        <v>1970</v>
      </c>
      <c r="G21" s="1"/>
      <c r="H21" s="1"/>
      <c r="I21" s="5"/>
      <c r="J21" s="20"/>
      <c r="K21" s="20"/>
      <c r="L21" s="20"/>
      <c r="M21" s="20"/>
      <c r="N21" s="20"/>
      <c r="O21" s="20"/>
      <c r="P21" s="20"/>
      <c r="Q21" s="20"/>
      <c r="R21" s="20"/>
      <c r="S21" s="28"/>
      <c r="T21" s="28"/>
      <c r="U21" s="28"/>
      <c r="V21" s="28"/>
      <c r="W21" s="28"/>
      <c r="X21" s="28"/>
      <c r="Y21" s="28"/>
      <c r="Z21" s="28"/>
      <c r="AA21" s="28"/>
      <c r="AB21" s="6"/>
      <c r="AC21" s="28"/>
      <c r="AD21" s="10"/>
      <c r="AE21" s="8"/>
      <c r="AG21" s="8"/>
      <c r="AH21" s="21"/>
      <c r="AI21" s="28"/>
      <c r="AJ21" s="27"/>
      <c r="AK21" s="27"/>
      <c r="AL21" s="27"/>
      <c r="AM21" s="28"/>
      <c r="AN21" s="63"/>
      <c r="AO21" s="63"/>
      <c r="AP21" s="63"/>
      <c r="AQ21" s="8"/>
      <c r="AR21" s="27"/>
      <c r="AS21" s="9"/>
      <c r="AT21" s="9"/>
      <c r="AU21" s="27"/>
      <c r="AV21" s="27"/>
      <c r="AW21" s="27"/>
      <c r="AX21" s="28"/>
    </row>
    <row r="22" spans="1:52" s="164" customFormat="1" ht="13.8" x14ac:dyDescent="0.3">
      <c r="A22" s="163" t="s">
        <v>427</v>
      </c>
      <c r="D22" s="165"/>
      <c r="E22" s="166"/>
      <c r="H22" s="167"/>
      <c r="I22" s="168"/>
      <c r="J22" s="168"/>
      <c r="K22" s="168"/>
      <c r="L22" s="169"/>
      <c r="M22" s="169"/>
      <c r="N22" s="169"/>
      <c r="O22" s="169"/>
      <c r="P22" s="169"/>
      <c r="Q22" s="169"/>
      <c r="R22" s="169"/>
      <c r="S22" s="169"/>
      <c r="T22" s="169"/>
      <c r="U22" s="169"/>
      <c r="V22" s="169"/>
      <c r="W22" s="169"/>
      <c r="X22" s="169"/>
      <c r="Y22" s="169"/>
      <c r="AB22" s="170"/>
      <c r="AC22" s="171"/>
      <c r="AE22" s="169"/>
      <c r="AF22" s="169"/>
      <c r="AG22" s="169"/>
      <c r="AH22" s="172"/>
      <c r="AI22" s="172"/>
      <c r="AJ22" s="172"/>
      <c r="AK22" s="171"/>
      <c r="AL22" s="171"/>
      <c r="AM22" s="171"/>
      <c r="AN22" s="171"/>
      <c r="AO22" s="172"/>
      <c r="AP22" s="172"/>
      <c r="AQ22" s="172"/>
      <c r="AR22" s="169"/>
      <c r="AS22" s="169"/>
      <c r="AT22" s="172"/>
      <c r="AU22" s="172"/>
      <c r="AV22" s="172"/>
      <c r="AW22" s="171"/>
    </row>
    <row r="23" spans="1:52" s="14" customFormat="1" x14ac:dyDescent="0.3">
      <c r="A23" s="193" t="s">
        <v>69</v>
      </c>
      <c r="B23"/>
      <c r="C23"/>
      <c r="D23" s="15"/>
      <c r="E23" s="15"/>
      <c r="F23" s="16">
        <v>1971</v>
      </c>
      <c r="G23" s="1"/>
      <c r="H23" s="1"/>
      <c r="I23" s="5"/>
      <c r="J23" s="20"/>
      <c r="K23" s="20"/>
      <c r="L23" s="20"/>
      <c r="M23" s="20"/>
      <c r="N23" s="20"/>
      <c r="O23" s="20"/>
      <c r="P23" s="20"/>
      <c r="Q23" s="20"/>
      <c r="R23" s="20"/>
      <c r="S23" s="28"/>
      <c r="T23" s="28"/>
      <c r="U23" s="28"/>
      <c r="V23" s="28"/>
      <c r="W23" s="28"/>
      <c r="X23" s="28"/>
      <c r="Y23" s="28"/>
      <c r="Z23" s="28"/>
      <c r="AA23" s="28"/>
      <c r="AB23" s="6"/>
      <c r="AC23" s="28"/>
      <c r="AD23" s="10"/>
      <c r="AE23" s="8"/>
      <c r="AG23" s="8"/>
      <c r="AH23" s="21"/>
      <c r="AI23" s="28"/>
      <c r="AJ23" s="27"/>
      <c r="AK23" s="27"/>
      <c r="AL23" s="27"/>
      <c r="AM23" s="28"/>
      <c r="AN23" s="63"/>
      <c r="AO23" s="63"/>
      <c r="AP23" s="63"/>
      <c r="AQ23" s="8"/>
      <c r="AR23" s="27"/>
      <c r="AS23" s="9"/>
      <c r="AT23" s="9"/>
      <c r="AU23" s="27"/>
      <c r="AV23" s="27"/>
      <c r="AW23" s="27"/>
      <c r="AX23" s="28"/>
    </row>
    <row r="24" spans="1:52" s="14" customFormat="1" x14ac:dyDescent="0.3">
      <c r="A24" s="193" t="s">
        <v>69</v>
      </c>
      <c r="B24"/>
      <c r="C24"/>
      <c r="D24" s="15"/>
      <c r="E24" s="15"/>
      <c r="F24" s="16">
        <v>1972</v>
      </c>
      <c r="G24" s="1"/>
      <c r="H24" s="1"/>
      <c r="I24" s="5"/>
      <c r="J24" s="20"/>
      <c r="K24" s="20"/>
      <c r="L24" s="20"/>
      <c r="M24" s="20"/>
      <c r="N24" s="20"/>
      <c r="O24" s="20"/>
      <c r="P24" s="20"/>
      <c r="Q24" s="20"/>
      <c r="R24" s="20"/>
      <c r="S24" s="28"/>
      <c r="T24" s="28"/>
      <c r="U24" s="28"/>
      <c r="V24" s="28"/>
      <c r="W24" s="28"/>
      <c r="X24" s="28"/>
      <c r="Y24" s="28"/>
      <c r="Z24" s="28"/>
      <c r="AA24" s="28"/>
      <c r="AB24" s="6"/>
      <c r="AC24" s="28"/>
      <c r="AD24" s="10"/>
      <c r="AE24" s="8"/>
      <c r="AG24" s="8"/>
      <c r="AH24" s="21"/>
      <c r="AI24" s="28"/>
      <c r="AJ24" s="27"/>
      <c r="AK24" s="27"/>
      <c r="AL24" s="27"/>
      <c r="AM24" s="28"/>
      <c r="AN24" s="63"/>
      <c r="AO24" s="63"/>
      <c r="AP24" s="63"/>
      <c r="AQ24" s="8"/>
      <c r="AR24" s="27"/>
      <c r="AS24" s="9"/>
      <c r="AT24" s="9"/>
      <c r="AU24" s="27"/>
      <c r="AV24" s="27"/>
      <c r="AW24" s="27"/>
      <c r="AX24" s="28"/>
    </row>
    <row r="25" spans="1:52" s="14" customFormat="1" x14ac:dyDescent="0.3">
      <c r="A25" s="193" t="s">
        <v>69</v>
      </c>
      <c r="B25"/>
      <c r="C25"/>
      <c r="D25"/>
      <c r="E25"/>
      <c r="F25" s="16">
        <v>1973</v>
      </c>
      <c r="G25" s="1"/>
      <c r="H25" s="1"/>
      <c r="I25" s="5">
        <f t="shared" ref="I25:I34" si="0">H25-G25+1</f>
        <v>1</v>
      </c>
      <c r="J25" s="20"/>
      <c r="K25" s="20"/>
      <c r="L25" s="20"/>
      <c r="M25" s="20"/>
      <c r="N25" s="18"/>
      <c r="O25" s="18"/>
      <c r="P25" s="18"/>
      <c r="Q25" s="18"/>
      <c r="R25" s="85"/>
      <c r="T25" s="28"/>
      <c r="U25" s="28"/>
      <c r="V25" s="28"/>
      <c r="W25" s="28"/>
      <c r="X25" s="28"/>
      <c r="Y25" s="28"/>
      <c r="Z25" s="28"/>
      <c r="AA25" s="28"/>
      <c r="AB25" s="8"/>
      <c r="AC25" s="28"/>
      <c r="AD25" s="10"/>
      <c r="AE25" s="8"/>
      <c r="AG25" s="28"/>
      <c r="AH25" s="21"/>
      <c r="AI25" s="96"/>
      <c r="AJ25" s="27"/>
      <c r="AK25" s="27"/>
      <c r="AL25" s="27"/>
      <c r="AM25" s="27"/>
      <c r="AN25" s="27"/>
      <c r="AO25" s="27"/>
      <c r="AP25" s="27"/>
      <c r="AQ25" s="27"/>
      <c r="AR25" s="27"/>
      <c r="AS25" s="9"/>
      <c r="AT25" s="9"/>
      <c r="AU25" s="9"/>
      <c r="AV25" s="9"/>
      <c r="AW25" s="9"/>
      <c r="AX25" s="9"/>
      <c r="AY25" s="9"/>
      <c r="AZ25" s="9"/>
    </row>
    <row r="26" spans="1:52" s="14" customFormat="1" x14ac:dyDescent="0.3">
      <c r="A26" s="193" t="s">
        <v>69</v>
      </c>
      <c r="B26"/>
      <c r="C26"/>
      <c r="D26"/>
      <c r="E26"/>
      <c r="F26" s="16">
        <v>1974</v>
      </c>
      <c r="G26" s="1"/>
      <c r="H26" s="1"/>
      <c r="I26" s="5">
        <f t="shared" si="0"/>
        <v>1</v>
      </c>
      <c r="J26" s="20"/>
      <c r="K26" s="20"/>
      <c r="L26" s="20"/>
      <c r="M26" s="20"/>
      <c r="N26" s="18"/>
      <c r="O26" s="18"/>
      <c r="P26" s="18"/>
      <c r="Q26" s="18"/>
      <c r="R26" s="85"/>
      <c r="T26" s="28"/>
      <c r="U26" s="28"/>
      <c r="V26" s="28"/>
      <c r="W26" s="28"/>
      <c r="X26" s="28"/>
      <c r="Y26" s="28"/>
      <c r="Z26" s="28"/>
      <c r="AA26" s="28"/>
      <c r="AB26" s="8"/>
      <c r="AC26" s="28"/>
      <c r="AD26" s="10"/>
      <c r="AE26" s="8"/>
      <c r="AG26" s="28"/>
      <c r="AH26" s="21"/>
      <c r="AI26" s="96"/>
      <c r="AJ26" s="27"/>
      <c r="AK26" s="27"/>
      <c r="AL26" s="27"/>
      <c r="AM26" s="27"/>
      <c r="AN26" s="27"/>
      <c r="AO26" s="27"/>
      <c r="AP26" s="27"/>
      <c r="AQ26" s="27"/>
      <c r="AR26" s="27"/>
      <c r="AS26" s="9"/>
      <c r="AT26" s="9"/>
      <c r="AU26" s="9"/>
      <c r="AV26" s="9"/>
      <c r="AW26" s="9"/>
      <c r="AX26" s="9"/>
      <c r="AY26" s="9"/>
      <c r="AZ26" s="9"/>
    </row>
    <row r="27" spans="1:52" s="14" customFormat="1" x14ac:dyDescent="0.3">
      <c r="A27" s="193" t="s">
        <v>69</v>
      </c>
      <c r="B27"/>
      <c r="C27"/>
      <c r="D27"/>
      <c r="E27"/>
      <c r="F27" s="16">
        <v>1975</v>
      </c>
      <c r="G27" s="1"/>
      <c r="H27" s="1"/>
      <c r="I27" s="5">
        <f t="shared" si="0"/>
        <v>1</v>
      </c>
      <c r="J27" s="8"/>
      <c r="K27" s="18"/>
      <c r="L27" s="18"/>
      <c r="M27" s="18"/>
      <c r="N27" s="18"/>
      <c r="O27" s="18"/>
      <c r="P27" s="18"/>
      <c r="Q27" s="18"/>
      <c r="R27" s="85"/>
      <c r="T27" s="28"/>
      <c r="U27" s="28"/>
      <c r="V27" s="28"/>
      <c r="W27" s="28"/>
      <c r="X27" s="28"/>
      <c r="Y27" s="28"/>
      <c r="Z27" s="28"/>
      <c r="AA27" s="28"/>
      <c r="AB27" s="8"/>
      <c r="AC27" s="28"/>
      <c r="AD27" s="10"/>
      <c r="AE27" s="8"/>
      <c r="AG27" s="28"/>
      <c r="AH27" s="21"/>
      <c r="AI27" s="96"/>
      <c r="AJ27" s="27"/>
      <c r="AK27" s="27"/>
      <c r="AL27" s="27"/>
      <c r="AM27" s="27"/>
      <c r="AN27" s="27"/>
      <c r="AO27" s="27"/>
      <c r="AP27" s="27"/>
      <c r="AQ27" s="27"/>
      <c r="AR27" s="27"/>
      <c r="AS27" s="9"/>
      <c r="AT27" s="9"/>
      <c r="AU27" s="9"/>
      <c r="AV27" s="9"/>
      <c r="AW27" s="9"/>
      <c r="AX27" s="9"/>
      <c r="AY27" s="9"/>
      <c r="AZ27" s="9"/>
    </row>
    <row r="28" spans="1:52" s="14" customFormat="1" x14ac:dyDescent="0.3">
      <c r="A28" s="193" t="s">
        <v>69</v>
      </c>
      <c r="B28"/>
      <c r="C28"/>
      <c r="D28"/>
      <c r="E28"/>
      <c r="F28" s="16">
        <v>1976</v>
      </c>
      <c r="G28" s="1"/>
      <c r="H28" s="1"/>
      <c r="I28" s="5">
        <f t="shared" si="0"/>
        <v>1</v>
      </c>
      <c r="J28" s="20"/>
      <c r="K28" s="20"/>
      <c r="L28" s="20"/>
      <c r="M28" s="20"/>
      <c r="N28" s="18"/>
      <c r="O28" s="18"/>
      <c r="P28" s="18"/>
      <c r="Q28" s="18"/>
      <c r="R28" s="85"/>
      <c r="T28" s="28"/>
      <c r="U28" s="28"/>
      <c r="V28" s="28"/>
      <c r="W28" s="28"/>
      <c r="X28" s="28"/>
      <c r="Y28" s="28"/>
      <c r="Z28" s="28"/>
      <c r="AA28" s="28"/>
      <c r="AB28" s="8"/>
      <c r="AC28" s="28"/>
      <c r="AD28" s="10"/>
      <c r="AE28" s="8"/>
      <c r="AG28" s="28"/>
      <c r="AH28" s="21"/>
      <c r="AI28" s="96"/>
      <c r="AJ28" s="27"/>
      <c r="AK28" s="27"/>
      <c r="AL28" s="27"/>
      <c r="AM28" s="27"/>
      <c r="AN28" s="27"/>
      <c r="AO28" s="27"/>
      <c r="AP28" s="27"/>
      <c r="AQ28" s="27"/>
      <c r="AR28" s="27"/>
      <c r="AS28" s="9"/>
      <c r="AT28" s="9"/>
      <c r="AU28" s="9"/>
      <c r="AV28" s="9"/>
      <c r="AW28" s="9"/>
      <c r="AX28" s="9"/>
      <c r="AY28" s="9"/>
      <c r="AZ28" s="9"/>
    </row>
    <row r="29" spans="1:52" s="14" customFormat="1" x14ac:dyDescent="0.3">
      <c r="A29" s="193" t="s">
        <v>69</v>
      </c>
      <c r="B29"/>
      <c r="C29"/>
      <c r="D29"/>
      <c r="E29"/>
      <c r="F29" s="16">
        <v>1977</v>
      </c>
      <c r="G29" s="1"/>
      <c r="H29" s="1"/>
      <c r="I29" s="5">
        <f t="shared" si="0"/>
        <v>1</v>
      </c>
      <c r="J29" s="20"/>
      <c r="K29" s="20"/>
      <c r="L29" s="20"/>
      <c r="M29" s="20"/>
      <c r="N29" s="18"/>
      <c r="O29" s="18"/>
      <c r="P29" s="18"/>
      <c r="Q29" s="18"/>
      <c r="R29" s="85"/>
      <c r="T29" s="28"/>
      <c r="U29" s="28"/>
      <c r="V29" s="28"/>
      <c r="W29" s="28"/>
      <c r="X29" s="28"/>
      <c r="Y29" s="28"/>
      <c r="Z29" s="28"/>
      <c r="AA29" s="28"/>
      <c r="AB29" s="8"/>
      <c r="AC29" s="28"/>
      <c r="AD29" s="10"/>
      <c r="AE29" s="8"/>
      <c r="AG29" s="28"/>
      <c r="AH29" s="21"/>
      <c r="AI29" s="96"/>
      <c r="AJ29" s="27"/>
      <c r="AK29" s="27"/>
      <c r="AL29" s="27"/>
      <c r="AM29" s="27"/>
      <c r="AN29" s="27"/>
      <c r="AO29" s="27"/>
      <c r="AP29" s="27"/>
      <c r="AQ29" s="27"/>
      <c r="AR29" s="27"/>
      <c r="AS29" s="9"/>
      <c r="AT29" s="9"/>
      <c r="AU29" s="9"/>
      <c r="AV29" s="9"/>
      <c r="AW29" s="9"/>
      <c r="AX29" s="9"/>
      <c r="AY29" s="9"/>
      <c r="AZ29" s="9"/>
    </row>
    <row r="30" spans="1:52" s="51" customFormat="1" x14ac:dyDescent="0.3">
      <c r="A30" s="57" t="s">
        <v>151</v>
      </c>
      <c r="B30" s="48"/>
      <c r="C30" s="48"/>
      <c r="D30" s="49"/>
      <c r="E30" s="49"/>
      <c r="F30" s="50"/>
      <c r="I30" s="58"/>
      <c r="J30" s="52"/>
      <c r="K30" s="52"/>
      <c r="L30" s="52"/>
      <c r="M30" s="52"/>
      <c r="N30" s="53"/>
      <c r="O30" s="53"/>
      <c r="P30" s="53"/>
      <c r="Q30" s="53"/>
      <c r="R30" s="53"/>
      <c r="S30" s="53"/>
      <c r="T30" s="53"/>
      <c r="U30" s="53"/>
      <c r="V30" s="53"/>
      <c r="W30" s="53"/>
      <c r="X30" s="53"/>
      <c r="Y30" s="53"/>
      <c r="Z30" s="53"/>
      <c r="AA30" s="53"/>
      <c r="AD30" s="54"/>
      <c r="AE30" s="55"/>
      <c r="AG30" s="53"/>
      <c r="AH30" s="53"/>
      <c r="AI30" s="53"/>
      <c r="AJ30" s="56"/>
      <c r="AK30" s="56"/>
      <c r="AL30" s="56"/>
      <c r="AM30" s="55"/>
      <c r="AN30" s="55"/>
      <c r="AO30" s="55"/>
      <c r="AP30" s="55"/>
      <c r="AQ30" s="56"/>
      <c r="AR30" s="56"/>
      <c r="AS30" s="53"/>
      <c r="AT30" s="53"/>
      <c r="AU30" s="56"/>
      <c r="AV30" s="56"/>
      <c r="AW30" s="56"/>
      <c r="AX30" s="55"/>
    </row>
    <row r="31" spans="1:52" s="14" customFormat="1" x14ac:dyDescent="0.3">
      <c r="A31" s="193" t="s">
        <v>69</v>
      </c>
      <c r="B31"/>
      <c r="C31"/>
      <c r="D31"/>
      <c r="E31"/>
      <c r="F31" s="16">
        <v>1978</v>
      </c>
      <c r="G31" s="1"/>
      <c r="H31" s="1"/>
      <c r="I31" s="5">
        <f t="shared" si="0"/>
        <v>1</v>
      </c>
      <c r="J31" s="20"/>
      <c r="K31" s="20"/>
      <c r="L31" s="20"/>
      <c r="M31" s="20"/>
      <c r="N31" s="18"/>
      <c r="O31" s="18"/>
      <c r="P31" s="18"/>
      <c r="Q31" s="18"/>
      <c r="R31" s="85"/>
      <c r="T31" s="28"/>
      <c r="U31" s="28"/>
      <c r="V31" s="28"/>
      <c r="W31" s="28"/>
      <c r="X31" s="28"/>
      <c r="Y31" s="28"/>
      <c r="Z31" s="28"/>
      <c r="AA31" s="28"/>
      <c r="AB31" s="8"/>
      <c r="AC31" s="28"/>
      <c r="AD31" s="10"/>
      <c r="AE31" s="8"/>
      <c r="AG31" s="28"/>
      <c r="AH31" s="21"/>
      <c r="AI31" s="96"/>
      <c r="AJ31" s="27"/>
      <c r="AK31" s="27"/>
      <c r="AL31" s="27"/>
      <c r="AM31" s="27"/>
      <c r="AN31" s="27"/>
      <c r="AO31" s="27"/>
      <c r="AP31" s="27"/>
      <c r="AQ31" s="27"/>
      <c r="AR31" s="27"/>
      <c r="AS31" s="9"/>
      <c r="AT31" s="9"/>
      <c r="AU31" s="9"/>
      <c r="AV31" s="9"/>
      <c r="AW31" s="9"/>
      <c r="AX31" s="9"/>
      <c r="AY31" s="9"/>
      <c r="AZ31" s="9"/>
    </row>
    <row r="32" spans="1:52" s="14" customFormat="1" x14ac:dyDescent="0.3">
      <c r="A32" s="193" t="s">
        <v>69</v>
      </c>
      <c r="B32"/>
      <c r="C32"/>
      <c r="D32"/>
      <c r="E32"/>
      <c r="F32" s="82">
        <v>1979</v>
      </c>
      <c r="G32" s="1"/>
      <c r="H32" s="1"/>
      <c r="I32" s="5">
        <f t="shared" si="0"/>
        <v>1</v>
      </c>
      <c r="J32" s="20"/>
      <c r="K32" s="20"/>
      <c r="L32" s="20"/>
      <c r="M32" s="20"/>
      <c r="N32" s="18"/>
      <c r="O32" s="18"/>
      <c r="P32" s="18"/>
      <c r="Q32" s="18"/>
      <c r="R32" s="85"/>
      <c r="T32" s="28"/>
      <c r="U32" s="28"/>
      <c r="V32" s="28"/>
      <c r="W32" s="28"/>
      <c r="X32" s="28"/>
      <c r="Y32" s="28"/>
      <c r="Z32" s="28"/>
      <c r="AA32" s="28"/>
      <c r="AB32" s="8"/>
      <c r="AC32" s="28"/>
      <c r="AD32" s="10"/>
      <c r="AE32" s="8"/>
      <c r="AG32" s="28"/>
      <c r="AH32" s="21"/>
      <c r="AI32" s="96"/>
      <c r="AJ32" s="27"/>
      <c r="AK32" s="27"/>
      <c r="AL32" s="27"/>
      <c r="AM32" s="27"/>
      <c r="AN32" s="27"/>
      <c r="AO32" s="27"/>
      <c r="AP32" s="27"/>
      <c r="AQ32" s="27"/>
      <c r="AR32" s="27"/>
      <c r="AS32" s="9"/>
      <c r="AT32" s="9"/>
      <c r="AU32" s="9"/>
      <c r="AV32" s="9"/>
      <c r="AW32" s="9"/>
      <c r="AX32" s="9"/>
      <c r="AY32" s="9"/>
      <c r="AZ32" s="9"/>
    </row>
    <row r="33" spans="1:73" s="14" customFormat="1" x14ac:dyDescent="0.3">
      <c r="A33" s="193" t="s">
        <v>69</v>
      </c>
      <c r="B33"/>
      <c r="C33"/>
      <c r="D33"/>
      <c r="E33"/>
      <c r="F33" s="16">
        <v>1980</v>
      </c>
      <c r="G33" s="1"/>
      <c r="H33" s="1"/>
      <c r="I33" s="5">
        <f t="shared" si="0"/>
        <v>1</v>
      </c>
      <c r="J33" s="20"/>
      <c r="K33" s="20"/>
      <c r="L33" s="20"/>
      <c r="M33" s="20"/>
      <c r="N33" s="18"/>
      <c r="O33" s="18"/>
      <c r="P33" s="18"/>
      <c r="Q33" s="18"/>
      <c r="R33" s="85"/>
      <c r="T33" s="28"/>
      <c r="U33" s="28"/>
      <c r="V33" s="28"/>
      <c r="W33" s="28"/>
      <c r="X33" s="28"/>
      <c r="Y33" s="28"/>
      <c r="Z33" s="28"/>
      <c r="AA33" s="28"/>
      <c r="AB33" s="8"/>
      <c r="AC33" s="28"/>
      <c r="AD33" s="10"/>
      <c r="AE33" s="8"/>
      <c r="AG33" s="28"/>
      <c r="AH33" s="21"/>
      <c r="AI33" s="28"/>
      <c r="AJ33" s="27"/>
      <c r="AK33" s="27"/>
      <c r="AL33" s="27"/>
      <c r="AM33" s="27"/>
      <c r="AN33" s="27"/>
      <c r="AO33" s="27"/>
      <c r="AP33" s="27"/>
      <c r="AQ33" s="27"/>
      <c r="AR33" s="27"/>
      <c r="AS33" s="9"/>
      <c r="AT33" s="9"/>
      <c r="AU33" s="9"/>
      <c r="AV33" s="9"/>
      <c r="AW33" s="9"/>
      <c r="AX33" s="9"/>
      <c r="AY33" s="9"/>
      <c r="AZ33" s="9"/>
    </row>
    <row r="34" spans="1:73" s="14" customFormat="1" x14ac:dyDescent="0.3">
      <c r="A34" s="193" t="s">
        <v>69</v>
      </c>
      <c r="B34"/>
      <c r="C34"/>
      <c r="D34"/>
      <c r="E34"/>
      <c r="F34" s="16">
        <v>1981</v>
      </c>
      <c r="G34" s="1"/>
      <c r="H34" s="1"/>
      <c r="I34" s="5">
        <f t="shared" si="0"/>
        <v>1</v>
      </c>
      <c r="J34" s="20"/>
      <c r="K34" s="20"/>
      <c r="L34" s="20"/>
      <c r="M34" s="20"/>
      <c r="N34" s="18"/>
      <c r="O34" s="18"/>
      <c r="P34" s="18"/>
      <c r="Q34" s="18"/>
      <c r="R34" s="85"/>
      <c r="T34" s="28"/>
      <c r="U34" s="28"/>
      <c r="V34" s="28"/>
      <c r="W34" s="28"/>
      <c r="X34" s="28"/>
      <c r="Y34" s="28"/>
      <c r="Z34" s="28"/>
      <c r="AA34" s="28"/>
      <c r="AB34" s="8"/>
      <c r="AC34" s="28"/>
      <c r="AD34" s="10"/>
      <c r="AE34" s="8"/>
      <c r="AG34" s="28"/>
      <c r="AH34" s="21"/>
      <c r="AI34" s="28"/>
      <c r="AJ34" s="27"/>
      <c r="AK34" s="27"/>
      <c r="AL34" s="27"/>
      <c r="AM34" s="27"/>
      <c r="AN34" s="27"/>
      <c r="AO34" s="27"/>
      <c r="AP34" s="27"/>
      <c r="AQ34" s="27"/>
      <c r="AR34" s="27"/>
      <c r="AS34" s="9"/>
      <c r="AT34" s="9"/>
      <c r="AU34" s="9"/>
      <c r="AV34" s="9"/>
      <c r="AW34" s="9"/>
      <c r="AX34" s="9"/>
      <c r="AY34" s="9"/>
      <c r="AZ34" s="9"/>
    </row>
    <row r="35" spans="1:73" s="51" customFormat="1" x14ac:dyDescent="0.3">
      <c r="A35" s="57" t="s">
        <v>130</v>
      </c>
      <c r="B35" s="48"/>
      <c r="C35" s="48"/>
      <c r="D35" s="49"/>
      <c r="E35" s="49"/>
      <c r="F35" s="50"/>
      <c r="I35" s="58"/>
      <c r="J35" s="52"/>
      <c r="K35" s="52"/>
      <c r="L35" s="52"/>
      <c r="M35" s="52"/>
      <c r="N35" s="53"/>
      <c r="O35" s="53"/>
      <c r="P35" s="53"/>
      <c r="Q35" s="53"/>
      <c r="R35" s="53"/>
      <c r="S35" s="53"/>
      <c r="T35" s="53"/>
      <c r="U35" s="53"/>
      <c r="V35" s="53"/>
      <c r="W35" s="53"/>
      <c r="X35" s="53"/>
      <c r="Y35" s="53"/>
      <c r="Z35" s="53"/>
      <c r="AA35" s="53"/>
      <c r="AD35" s="54"/>
      <c r="AE35" s="55"/>
      <c r="AG35" s="53"/>
      <c r="AH35" s="53"/>
      <c r="AI35" s="53"/>
      <c r="AJ35" s="56"/>
      <c r="AK35" s="56"/>
      <c r="AL35" s="56"/>
      <c r="AM35" s="55"/>
      <c r="AN35" s="55"/>
      <c r="AO35" s="55"/>
      <c r="AP35" s="55"/>
      <c r="AQ35" s="56"/>
      <c r="AR35" s="56"/>
      <c r="AS35" s="53"/>
      <c r="AT35" s="53"/>
      <c r="AU35" s="56"/>
      <c r="AV35" s="56"/>
      <c r="AW35" s="56"/>
      <c r="AX35" s="55"/>
    </row>
    <row r="36" spans="1:73" s="14" customFormat="1" x14ac:dyDescent="0.3">
      <c r="A36" s="193" t="s">
        <v>69</v>
      </c>
      <c r="B36"/>
      <c r="C36"/>
      <c r="D36"/>
      <c r="E36"/>
      <c r="F36" s="16">
        <v>1982</v>
      </c>
      <c r="G36" s="1"/>
      <c r="H36" s="1"/>
      <c r="I36" s="5">
        <f t="shared" ref="I36:I40" si="1">H36-G36+1</f>
        <v>1</v>
      </c>
      <c r="J36" s="6"/>
      <c r="K36" s="20"/>
      <c r="L36" s="20"/>
      <c r="M36" s="20"/>
      <c r="N36" s="18"/>
      <c r="O36" s="18"/>
      <c r="P36" s="18"/>
      <c r="Q36" s="18"/>
      <c r="R36" s="18"/>
      <c r="S36" s="6"/>
      <c r="T36" s="28"/>
      <c r="U36" s="28"/>
      <c r="V36" s="28"/>
      <c r="W36" s="28"/>
      <c r="X36" s="28"/>
      <c r="Y36" s="28"/>
      <c r="Z36" s="28"/>
      <c r="AA36" s="28"/>
      <c r="AB36" s="8"/>
      <c r="AD36" s="25" t="e">
        <f>AVERAGE(AD37,AD38,AD39)</f>
        <v>#DIV/0!</v>
      </c>
      <c r="AE36" s="8"/>
      <c r="AG36" s="28"/>
      <c r="AH36" s="21"/>
      <c r="AI36" s="9"/>
      <c r="AJ36" s="27"/>
      <c r="AK36" s="27"/>
      <c r="AL36" s="27"/>
      <c r="AM36" s="28"/>
      <c r="AN36" s="63"/>
      <c r="AO36" s="63"/>
      <c r="AP36" s="63"/>
      <c r="AQ36" s="63"/>
      <c r="AR36" s="63"/>
      <c r="AS36" s="9"/>
      <c r="AT36" s="9"/>
      <c r="AU36" s="27"/>
      <c r="AV36" s="27"/>
      <c r="AW36" s="27"/>
      <c r="AX36" s="28"/>
    </row>
    <row r="37" spans="1:73" s="14" customFormat="1" x14ac:dyDescent="0.3">
      <c r="A37" s="193" t="s">
        <v>69</v>
      </c>
      <c r="B37"/>
      <c r="C37"/>
      <c r="D37" s="7"/>
      <c r="E37" s="7"/>
      <c r="F37" s="16">
        <v>1983</v>
      </c>
      <c r="G37" s="1"/>
      <c r="H37" s="1"/>
      <c r="I37" s="5">
        <f t="shared" si="1"/>
        <v>1</v>
      </c>
      <c r="J37" s="20"/>
      <c r="K37" s="20"/>
      <c r="L37" s="20"/>
      <c r="M37" s="20"/>
      <c r="N37" s="20"/>
      <c r="O37" s="20"/>
      <c r="P37" s="20"/>
      <c r="Q37" s="20"/>
      <c r="R37" s="18"/>
      <c r="S37" s="28"/>
      <c r="T37" s="28"/>
      <c r="U37" s="28"/>
      <c r="V37" s="28"/>
      <c r="W37" s="28"/>
      <c r="X37" s="28"/>
      <c r="Y37" s="28"/>
      <c r="Z37" s="28"/>
      <c r="AA37" s="28"/>
      <c r="AB37" s="6"/>
      <c r="AC37" s="28"/>
      <c r="AD37" s="10" t="e">
        <f>S37/AC37</f>
        <v>#DIV/0!</v>
      </c>
      <c r="AE37" s="8" t="e">
        <f>J37/N37*S37</f>
        <v>#DIV/0!</v>
      </c>
      <c r="AG37" s="8"/>
      <c r="AH37" s="21"/>
      <c r="AI37" s="28"/>
      <c r="AJ37" s="27"/>
      <c r="AK37" s="27"/>
      <c r="AL37" s="27"/>
      <c r="AM37" s="28"/>
      <c r="AN37" s="63"/>
      <c r="AO37" s="63"/>
      <c r="AP37" s="63"/>
      <c r="AQ37" s="27"/>
      <c r="AR37" s="27"/>
      <c r="AS37" s="9"/>
      <c r="AT37" s="9"/>
      <c r="AU37" s="27"/>
      <c r="AV37" s="27"/>
      <c r="AW37" s="27"/>
      <c r="AX37" s="28"/>
    </row>
    <row r="38" spans="1:73" s="14" customFormat="1" x14ac:dyDescent="0.3">
      <c r="A38" s="193" t="s">
        <v>69</v>
      </c>
      <c r="B38"/>
      <c r="C38"/>
      <c r="D38" s="7"/>
      <c r="E38" s="7"/>
      <c r="F38" s="16">
        <v>1984</v>
      </c>
      <c r="G38" s="1"/>
      <c r="H38" s="1"/>
      <c r="I38" s="5">
        <f t="shared" si="1"/>
        <v>1</v>
      </c>
      <c r="J38" s="20"/>
      <c r="K38" s="20"/>
      <c r="L38" s="20"/>
      <c r="M38" s="20"/>
      <c r="N38" s="20"/>
      <c r="O38" s="20"/>
      <c r="P38" s="20"/>
      <c r="Q38" s="20"/>
      <c r="R38" s="18"/>
      <c r="S38" s="28"/>
      <c r="T38" s="28"/>
      <c r="U38" s="28"/>
      <c r="V38" s="28"/>
      <c r="W38" s="28"/>
      <c r="X38" s="28"/>
      <c r="Y38" s="28"/>
      <c r="Z38" s="28"/>
      <c r="AA38" s="28"/>
      <c r="AB38" s="6"/>
      <c r="AC38" s="28"/>
      <c r="AD38" s="10" t="e">
        <f>S38/AC38</f>
        <v>#DIV/0!</v>
      </c>
      <c r="AE38" s="8" t="e">
        <f>J38/N38*S38</f>
        <v>#DIV/0!</v>
      </c>
      <c r="AG38" s="8"/>
      <c r="AH38" s="21"/>
      <c r="AI38" s="28"/>
      <c r="AJ38" s="27"/>
      <c r="AK38" s="27"/>
      <c r="AL38" s="27"/>
      <c r="AM38" s="28"/>
      <c r="AN38" s="63"/>
      <c r="AO38" s="63"/>
      <c r="AP38" s="63"/>
      <c r="AQ38" s="27"/>
      <c r="AR38" s="27"/>
      <c r="AS38" s="9"/>
      <c r="AT38" s="9"/>
      <c r="AU38" s="27"/>
      <c r="AV38" s="27"/>
      <c r="AW38" s="27"/>
      <c r="AX38" s="28"/>
    </row>
    <row r="39" spans="1:73" s="14" customFormat="1" x14ac:dyDescent="0.3">
      <c r="A39" s="193" t="s">
        <v>69</v>
      </c>
      <c r="B39"/>
      <c r="C39"/>
      <c r="D39" s="7"/>
      <c r="E39" s="7"/>
      <c r="F39" s="16">
        <v>1985</v>
      </c>
      <c r="G39" s="1"/>
      <c r="H39" s="1"/>
      <c r="I39" s="5">
        <f t="shared" si="1"/>
        <v>1</v>
      </c>
      <c r="J39" s="6"/>
      <c r="K39" s="20"/>
      <c r="L39" s="18"/>
      <c r="M39" s="18"/>
      <c r="N39" s="18"/>
      <c r="O39" s="18"/>
      <c r="P39" s="18"/>
      <c r="Q39" s="18"/>
      <c r="R39" s="18"/>
      <c r="S39" s="28"/>
      <c r="T39" s="28"/>
      <c r="U39" s="28"/>
      <c r="V39" s="28"/>
      <c r="W39" s="28"/>
      <c r="X39" s="28"/>
      <c r="Y39" s="28"/>
      <c r="Z39" s="28"/>
      <c r="AA39" s="28"/>
      <c r="AB39" s="6"/>
      <c r="AC39" s="28"/>
      <c r="AD39" s="10" t="e">
        <f>S39/AC39</f>
        <v>#DIV/0!</v>
      </c>
      <c r="AE39" s="8" t="e">
        <f>J39/N39*S39</f>
        <v>#DIV/0!</v>
      </c>
      <c r="AF39" s="26"/>
      <c r="AG39" s="8"/>
      <c r="AH39" s="21"/>
      <c r="AI39" s="28"/>
      <c r="AJ39" s="27"/>
      <c r="AK39" s="27"/>
      <c r="AL39" s="27"/>
      <c r="AM39" s="28"/>
      <c r="AN39" s="63"/>
      <c r="AO39" s="63"/>
      <c r="AP39" s="63"/>
      <c r="AQ39" s="27"/>
      <c r="AR39" s="27"/>
      <c r="AS39" s="62"/>
      <c r="AT39" s="9"/>
      <c r="AU39" s="27"/>
      <c r="AV39" s="27"/>
      <c r="AW39" s="27"/>
      <c r="AX39" s="28"/>
    </row>
    <row r="40" spans="1:73" s="14" customFormat="1" x14ac:dyDescent="0.3">
      <c r="A40" s="193" t="s">
        <v>69</v>
      </c>
      <c r="B40"/>
      <c r="C40"/>
      <c r="D40" s="7"/>
      <c r="E40" s="7"/>
      <c r="F40" s="16">
        <v>1986</v>
      </c>
      <c r="G40" s="1"/>
      <c r="H40" s="1"/>
      <c r="I40" s="5">
        <f t="shared" si="1"/>
        <v>1</v>
      </c>
      <c r="J40" s="62"/>
      <c r="K40" s="20"/>
      <c r="L40" s="18"/>
      <c r="M40" s="18"/>
      <c r="N40" s="18"/>
      <c r="O40" s="18"/>
      <c r="P40" s="18"/>
      <c r="Q40" s="18"/>
      <c r="R40" s="18"/>
      <c r="S40" s="28"/>
      <c r="T40" s="21"/>
      <c r="U40" s="21"/>
      <c r="V40" s="21"/>
      <c r="W40" s="18"/>
      <c r="X40" s="21"/>
      <c r="Y40" s="21"/>
      <c r="Z40" s="21"/>
      <c r="AA40" s="21"/>
      <c r="AB40" s="26"/>
      <c r="AC40" s="28"/>
      <c r="AD40" s="25" t="e">
        <f>AVERAGE(AD38:AD39)</f>
        <v>#DIV/0!</v>
      </c>
      <c r="AE40" s="8" t="e">
        <f>J40/N40*S40</f>
        <v>#DIV/0!</v>
      </c>
      <c r="AF40" s="26" t="e">
        <f>S40/AD40</f>
        <v>#DIV/0!</v>
      </c>
      <c r="AG40" s="8"/>
      <c r="AH40" s="21"/>
      <c r="AI40" s="9"/>
      <c r="AJ40" s="27"/>
      <c r="AK40" s="27"/>
      <c r="AL40" s="27"/>
      <c r="AM40" s="9"/>
      <c r="AN40" s="63"/>
      <c r="AO40" s="63"/>
      <c r="AP40" s="63"/>
      <c r="AQ40" s="8"/>
      <c r="AR40" s="27"/>
      <c r="AS40" s="9"/>
      <c r="AT40" s="9"/>
      <c r="AU40" s="27"/>
      <c r="AV40" s="27"/>
      <c r="AW40" s="27"/>
      <c r="AX40" s="28"/>
    </row>
    <row r="41" spans="1:73" s="51" customFormat="1" x14ac:dyDescent="0.3">
      <c r="A41" s="57" t="s">
        <v>460</v>
      </c>
      <c r="B41" s="48"/>
      <c r="C41" s="48"/>
      <c r="D41" s="49"/>
      <c r="E41" s="49"/>
      <c r="F41" s="50"/>
      <c r="I41" s="58"/>
      <c r="J41" s="52"/>
      <c r="K41" s="52"/>
      <c r="L41" s="52"/>
      <c r="M41" s="52"/>
      <c r="N41" s="53"/>
      <c r="O41" s="53"/>
      <c r="P41" s="53"/>
      <c r="Q41" s="53"/>
      <c r="R41" s="53"/>
      <c r="S41" s="53"/>
      <c r="T41" s="53"/>
      <c r="U41" s="53"/>
      <c r="V41" s="53"/>
      <c r="W41" s="53"/>
      <c r="X41" s="53"/>
      <c r="Y41" s="53"/>
      <c r="Z41" s="53"/>
      <c r="AA41" s="53"/>
      <c r="AD41" s="54"/>
      <c r="AE41" s="55"/>
      <c r="AG41" s="53"/>
      <c r="AH41" s="53"/>
      <c r="AI41" s="53"/>
      <c r="AJ41" s="56"/>
      <c r="AK41" s="56"/>
      <c r="AL41" s="56"/>
      <c r="AM41" s="55"/>
      <c r="AN41" s="55"/>
      <c r="AO41" s="55"/>
      <c r="AP41" s="55"/>
      <c r="AQ41" s="56"/>
      <c r="AR41" s="56"/>
      <c r="AS41" s="53"/>
      <c r="AT41" s="53"/>
      <c r="AU41" s="56"/>
      <c r="AV41" s="56"/>
      <c r="AW41" s="56"/>
      <c r="AX41" s="55"/>
    </row>
    <row r="42" spans="1:73" s="14" customFormat="1" x14ac:dyDescent="0.3">
      <c r="A42" s="193" t="s">
        <v>69</v>
      </c>
      <c r="B42" s="193"/>
      <c r="C42" s="193"/>
      <c r="D42" s="15"/>
      <c r="E42" s="15"/>
      <c r="F42" s="16">
        <v>1987</v>
      </c>
      <c r="I42" s="194"/>
      <c r="J42" s="195"/>
      <c r="K42" s="196"/>
      <c r="L42" s="197"/>
      <c r="M42" s="197"/>
      <c r="N42" s="197"/>
      <c r="O42" s="197"/>
      <c r="P42" s="197"/>
      <c r="Q42" s="105"/>
      <c r="R42" s="20"/>
      <c r="S42" s="67"/>
      <c r="T42" s="67"/>
      <c r="U42" s="106"/>
      <c r="V42" s="21"/>
      <c r="W42" s="67"/>
      <c r="X42" s="67"/>
      <c r="Y42" s="198"/>
      <c r="Z42" s="199"/>
      <c r="AA42" s="21"/>
      <c r="AB42" s="68"/>
      <c r="AC42" s="67"/>
      <c r="AD42" s="106"/>
      <c r="AE42" s="21"/>
      <c r="AF42" s="68"/>
      <c r="AG42" s="67"/>
      <c r="AH42" s="67"/>
      <c r="AI42" s="198"/>
      <c r="AJ42" s="200"/>
      <c r="AK42" s="24"/>
      <c r="AL42" s="22"/>
      <c r="AM42" s="69"/>
      <c r="AN42" s="201"/>
      <c r="AO42" s="21"/>
      <c r="AP42" s="201"/>
      <c r="AQ42" s="21"/>
      <c r="AR42" s="68"/>
      <c r="AS42" s="67"/>
      <c r="AT42" s="67"/>
      <c r="AU42" s="67"/>
      <c r="AV42" s="71"/>
      <c r="AW42" s="21"/>
      <c r="AX42" s="68"/>
      <c r="AY42" s="67"/>
      <c r="AZ42" s="201"/>
      <c r="BA42" s="21"/>
      <c r="BB42" s="201"/>
      <c r="BC42" s="202"/>
      <c r="BD42" s="21"/>
      <c r="BE42" s="68"/>
      <c r="BF42" s="67"/>
      <c r="BG42" s="71"/>
      <c r="BH42" s="68"/>
      <c r="BI42" s="67"/>
      <c r="BJ42" s="203"/>
      <c r="BK42" s="21"/>
      <c r="BL42" s="203"/>
      <c r="BM42" s="21"/>
      <c r="BN42" s="68"/>
      <c r="BO42" s="67"/>
      <c r="BP42" s="203"/>
      <c r="BQ42" s="21"/>
      <c r="BR42" s="203"/>
      <c r="BS42" s="21"/>
      <c r="BT42" s="68"/>
      <c r="BU42" s="67"/>
    </row>
    <row r="43" spans="1:73" s="14" customFormat="1" x14ac:dyDescent="0.3">
      <c r="A43" s="193" t="s">
        <v>69</v>
      </c>
      <c r="B43" s="193"/>
      <c r="C43" s="193"/>
      <c r="D43" s="15"/>
      <c r="E43" s="15"/>
      <c r="F43" s="16">
        <v>1988</v>
      </c>
      <c r="I43" s="194"/>
      <c r="J43" s="195"/>
      <c r="K43" s="196"/>
      <c r="L43" s="197"/>
      <c r="M43" s="197"/>
      <c r="N43" s="197"/>
      <c r="O43" s="197"/>
      <c r="P43" s="197"/>
      <c r="Q43" s="105"/>
      <c r="R43" s="20"/>
      <c r="S43" s="67"/>
      <c r="T43" s="67"/>
      <c r="U43" s="106"/>
      <c r="V43" s="21"/>
      <c r="W43" s="67"/>
      <c r="X43" s="67"/>
      <c r="Y43" s="198"/>
      <c r="Z43" s="199"/>
      <c r="AA43" s="21"/>
      <c r="AB43" s="68"/>
      <c r="AC43" s="67"/>
      <c r="AD43" s="106"/>
      <c r="AE43" s="21"/>
      <c r="AF43" s="68"/>
      <c r="AG43" s="67"/>
      <c r="AH43" s="67"/>
      <c r="AI43" s="198"/>
      <c r="AJ43" s="200"/>
      <c r="AK43" s="24"/>
      <c r="AL43" s="22"/>
      <c r="AM43" s="69"/>
      <c r="AN43" s="201"/>
      <c r="AO43" s="21"/>
      <c r="AP43" s="201"/>
      <c r="AQ43" s="21"/>
      <c r="AR43" s="68"/>
      <c r="AS43" s="67"/>
      <c r="AT43" s="67"/>
      <c r="AU43" s="67"/>
      <c r="AV43" s="71"/>
      <c r="AW43" s="21"/>
      <c r="AX43" s="68"/>
      <c r="AY43" s="67"/>
      <c r="AZ43" s="201"/>
      <c r="BA43" s="21"/>
      <c r="BB43" s="201"/>
      <c r="BC43" s="202"/>
      <c r="BD43" s="21"/>
      <c r="BE43" s="68"/>
      <c r="BF43" s="67"/>
      <c r="BG43" s="71"/>
      <c r="BH43" s="68"/>
      <c r="BI43" s="67"/>
      <c r="BJ43" s="203"/>
      <c r="BK43" s="21"/>
      <c r="BL43" s="203"/>
      <c r="BM43" s="21"/>
      <c r="BN43" s="68"/>
      <c r="BO43" s="67"/>
      <c r="BP43" s="203"/>
      <c r="BQ43" s="21"/>
      <c r="BR43" s="203"/>
      <c r="BS43" s="21"/>
      <c r="BT43" s="68"/>
      <c r="BU43" s="67"/>
    </row>
    <row r="44" spans="1:73" s="14" customFormat="1" x14ac:dyDescent="0.3">
      <c r="A44" s="193" t="s">
        <v>69</v>
      </c>
      <c r="B44" s="193"/>
      <c r="C44" s="193"/>
      <c r="D44" s="15"/>
      <c r="E44" s="15"/>
      <c r="F44" s="16">
        <v>1989</v>
      </c>
      <c r="I44" s="194"/>
      <c r="J44" s="195"/>
      <c r="K44" s="196"/>
      <c r="L44" s="197"/>
      <c r="M44" s="197"/>
      <c r="N44" s="197"/>
      <c r="O44" s="197"/>
      <c r="P44" s="197"/>
      <c r="Q44" s="105"/>
      <c r="R44" s="20"/>
      <c r="S44" s="67"/>
      <c r="T44" s="67"/>
      <c r="U44" s="106"/>
      <c r="V44" s="21"/>
      <c r="W44" s="67"/>
      <c r="X44" s="67"/>
      <c r="Y44" s="198"/>
      <c r="Z44" s="199"/>
      <c r="AA44" s="21"/>
      <c r="AB44" s="68"/>
      <c r="AC44" s="67"/>
      <c r="AD44" s="106"/>
      <c r="AE44" s="21"/>
      <c r="AF44" s="68"/>
      <c r="AG44" s="67"/>
      <c r="AH44" s="67"/>
      <c r="AI44" s="198"/>
      <c r="AJ44" s="200"/>
      <c r="AK44" s="24"/>
      <c r="AL44" s="22"/>
      <c r="AM44" s="69"/>
      <c r="AN44" s="201"/>
      <c r="AO44" s="21"/>
      <c r="AP44" s="201"/>
      <c r="AQ44" s="21"/>
      <c r="AR44" s="68"/>
      <c r="AS44" s="67"/>
      <c r="AT44" s="67"/>
      <c r="AU44" s="67"/>
      <c r="AV44" s="71"/>
      <c r="AW44" s="21"/>
      <c r="AX44" s="68"/>
      <c r="AY44" s="67"/>
      <c r="AZ44" s="201"/>
      <c r="BA44" s="21"/>
      <c r="BB44" s="201"/>
      <c r="BC44" s="202"/>
      <c r="BD44" s="21"/>
      <c r="BE44" s="68"/>
      <c r="BF44" s="67"/>
      <c r="BG44" s="71"/>
      <c r="BH44" s="68"/>
      <c r="BI44" s="67"/>
      <c r="BJ44" s="203"/>
      <c r="BK44" s="21"/>
      <c r="BL44" s="203"/>
      <c r="BM44" s="21"/>
      <c r="BN44" s="68"/>
      <c r="BO44" s="67"/>
      <c r="BP44" s="203"/>
      <c r="BQ44" s="21"/>
      <c r="BR44" s="203"/>
      <c r="BS44" s="21"/>
      <c r="BT44" s="68"/>
      <c r="BU44" s="67"/>
    </row>
    <row r="45" spans="1:73" s="14" customFormat="1" x14ac:dyDescent="0.3">
      <c r="A45" s="193" t="s">
        <v>69</v>
      </c>
      <c r="B45" s="193"/>
      <c r="C45" s="193"/>
      <c r="D45" s="15"/>
      <c r="E45" s="15"/>
      <c r="F45" s="16">
        <v>1990</v>
      </c>
      <c r="I45" s="194"/>
      <c r="J45" s="195"/>
      <c r="K45" s="196"/>
      <c r="L45" s="197"/>
      <c r="M45" s="197"/>
      <c r="N45" s="197"/>
      <c r="O45" s="197"/>
      <c r="P45" s="197"/>
      <c r="Q45" s="105"/>
      <c r="R45" s="20"/>
      <c r="S45" s="67"/>
      <c r="T45" s="67"/>
      <c r="U45" s="106"/>
      <c r="V45" s="21"/>
      <c r="W45" s="67"/>
      <c r="X45" s="67"/>
      <c r="Y45" s="198"/>
      <c r="Z45" s="199"/>
      <c r="AA45" s="21"/>
      <c r="AB45" s="68"/>
      <c r="AC45" s="67"/>
      <c r="AD45" s="106"/>
      <c r="AE45" s="21"/>
      <c r="AF45" s="68"/>
      <c r="AG45" s="67"/>
      <c r="AH45" s="67"/>
      <c r="AI45" s="198"/>
      <c r="AJ45" s="200"/>
      <c r="AK45" s="24"/>
      <c r="AL45" s="22"/>
      <c r="AM45" s="69"/>
      <c r="AN45" s="201"/>
      <c r="AO45" s="21"/>
      <c r="AP45" s="201"/>
      <c r="AQ45" s="21"/>
      <c r="AR45" s="68"/>
      <c r="AS45" s="67"/>
      <c r="AT45" s="67"/>
      <c r="AU45" s="67"/>
      <c r="AV45" s="71"/>
      <c r="AW45" s="21"/>
      <c r="AX45" s="68"/>
      <c r="AY45" s="67"/>
      <c r="AZ45" s="201"/>
      <c r="BA45" s="21"/>
      <c r="BB45" s="201"/>
      <c r="BC45" s="202"/>
      <c r="BD45" s="21"/>
      <c r="BE45" s="68"/>
      <c r="BF45" s="67"/>
      <c r="BG45" s="71"/>
      <c r="BH45" s="68"/>
      <c r="BI45" s="67"/>
      <c r="BJ45" s="203"/>
      <c r="BK45" s="21"/>
      <c r="BL45" s="203"/>
      <c r="BM45" s="21"/>
      <c r="BN45" s="68"/>
      <c r="BO45" s="67"/>
      <c r="BP45" s="203"/>
      <c r="BQ45" s="21"/>
      <c r="BR45" s="203"/>
      <c r="BS45" s="21"/>
      <c r="BT45" s="68"/>
      <c r="BU45" s="67"/>
    </row>
    <row r="46" spans="1:73" s="14" customFormat="1" x14ac:dyDescent="0.3">
      <c r="A46" s="193" t="s">
        <v>69</v>
      </c>
      <c r="B46" s="193"/>
      <c r="C46" s="193"/>
      <c r="D46" s="15"/>
      <c r="E46" s="15"/>
      <c r="F46" s="16">
        <v>1991</v>
      </c>
      <c r="I46" s="194"/>
      <c r="J46" s="195"/>
      <c r="K46" s="196"/>
      <c r="L46" s="197"/>
      <c r="M46" s="197"/>
      <c r="N46" s="197"/>
      <c r="O46" s="197"/>
      <c r="P46" s="197"/>
      <c r="Q46" s="105"/>
      <c r="R46" s="20"/>
      <c r="S46" s="67"/>
      <c r="T46" s="67"/>
      <c r="U46" s="106"/>
      <c r="V46" s="21"/>
      <c r="W46" s="67"/>
      <c r="X46" s="67"/>
      <c r="Y46" s="198"/>
      <c r="Z46" s="199"/>
      <c r="AA46" s="21"/>
      <c r="AB46" s="68"/>
      <c r="AC46" s="67"/>
      <c r="AD46" s="106"/>
      <c r="AE46" s="21"/>
      <c r="AF46" s="68"/>
      <c r="AG46" s="67"/>
      <c r="AH46" s="67"/>
      <c r="AI46" s="198"/>
      <c r="AJ46" s="200"/>
      <c r="AK46" s="24"/>
      <c r="AL46" s="22"/>
      <c r="AM46" s="69"/>
      <c r="AN46" s="201"/>
      <c r="AO46" s="21"/>
      <c r="AP46" s="201"/>
      <c r="AQ46" s="21"/>
      <c r="AR46" s="68"/>
      <c r="AS46" s="67"/>
      <c r="AT46" s="67"/>
      <c r="AU46" s="67"/>
      <c r="AV46" s="71"/>
      <c r="AW46" s="21"/>
      <c r="AX46" s="68"/>
      <c r="AY46" s="67"/>
      <c r="AZ46" s="201"/>
      <c r="BA46" s="21"/>
      <c r="BB46" s="201"/>
      <c r="BC46" s="202"/>
      <c r="BD46" s="21"/>
      <c r="BE46" s="68"/>
      <c r="BF46" s="67"/>
      <c r="BG46" s="71"/>
      <c r="BH46" s="68"/>
      <c r="BI46" s="67"/>
      <c r="BJ46" s="203"/>
      <c r="BK46" s="21"/>
      <c r="BL46" s="203"/>
      <c r="BM46" s="21"/>
      <c r="BN46" s="68"/>
      <c r="BO46" s="67"/>
      <c r="BP46" s="203"/>
      <c r="BQ46" s="21"/>
      <c r="BR46" s="203"/>
      <c r="BS46" s="21"/>
      <c r="BT46" s="68"/>
      <c r="BU46" s="67"/>
    </row>
    <row r="47" spans="1:73" s="14" customFormat="1" x14ac:dyDescent="0.3">
      <c r="A47" s="193" t="s">
        <v>69</v>
      </c>
      <c r="B47" s="193"/>
      <c r="C47" s="193"/>
      <c r="D47" s="15"/>
      <c r="E47" s="15"/>
      <c r="F47" s="16">
        <v>1992</v>
      </c>
      <c r="I47" s="194"/>
      <c r="J47" s="195"/>
      <c r="K47" s="196"/>
      <c r="L47" s="197"/>
      <c r="M47" s="197"/>
      <c r="N47" s="197"/>
      <c r="O47" s="197"/>
      <c r="P47" s="197"/>
      <c r="Q47" s="105"/>
      <c r="R47" s="20"/>
      <c r="S47" s="67"/>
      <c r="T47" s="67"/>
      <c r="U47" s="106"/>
      <c r="V47" s="21"/>
      <c r="W47" s="67"/>
      <c r="X47" s="67"/>
      <c r="Y47" s="198"/>
      <c r="Z47" s="199"/>
      <c r="AA47" s="21"/>
      <c r="AB47" s="68"/>
      <c r="AC47" s="67"/>
      <c r="AD47" s="106"/>
      <c r="AE47" s="21"/>
      <c r="AF47" s="68"/>
      <c r="AG47" s="67"/>
      <c r="AH47" s="67"/>
      <c r="AI47" s="198"/>
      <c r="AJ47" s="200"/>
      <c r="AK47" s="24"/>
      <c r="AL47" s="22"/>
      <c r="AM47" s="69"/>
      <c r="AN47" s="201"/>
      <c r="AO47" s="21"/>
      <c r="AP47" s="201"/>
      <c r="AQ47" s="21"/>
      <c r="AR47" s="68"/>
      <c r="AS47" s="67"/>
      <c r="AT47" s="67"/>
      <c r="AU47" s="67"/>
      <c r="AV47" s="71"/>
      <c r="AW47" s="21"/>
      <c r="AX47" s="68"/>
      <c r="AY47" s="67"/>
      <c r="AZ47" s="201"/>
      <c r="BA47" s="21"/>
      <c r="BB47" s="201"/>
      <c r="BC47" s="202"/>
      <c r="BD47" s="21"/>
      <c r="BE47" s="68"/>
      <c r="BF47" s="67"/>
      <c r="BG47" s="71"/>
      <c r="BH47" s="68"/>
      <c r="BI47" s="67"/>
      <c r="BJ47" s="203"/>
      <c r="BK47" s="21"/>
      <c r="BL47" s="203"/>
      <c r="BM47" s="21"/>
      <c r="BN47" s="68"/>
      <c r="BO47" s="67"/>
      <c r="BP47" s="203"/>
      <c r="BQ47" s="21"/>
      <c r="BR47" s="203"/>
      <c r="BS47" s="21"/>
      <c r="BT47" s="68"/>
      <c r="BU47" s="67"/>
    </row>
    <row r="48" spans="1:73" s="14" customFormat="1" x14ac:dyDescent="0.3">
      <c r="A48" s="193" t="s">
        <v>69</v>
      </c>
      <c r="B48" s="193"/>
      <c r="C48" s="193"/>
      <c r="D48" s="15"/>
      <c r="E48" s="15"/>
      <c r="F48" s="16">
        <v>1993</v>
      </c>
      <c r="I48" s="194"/>
      <c r="J48" s="195"/>
      <c r="K48" s="196"/>
      <c r="L48" s="197"/>
      <c r="M48" s="197"/>
      <c r="N48" s="197"/>
      <c r="O48" s="197"/>
      <c r="P48" s="197"/>
      <c r="Q48" s="105"/>
      <c r="R48" s="20"/>
      <c r="S48" s="67"/>
      <c r="T48" s="67"/>
      <c r="U48" s="106"/>
      <c r="V48" s="21"/>
      <c r="W48" s="67"/>
      <c r="X48" s="67"/>
      <c r="Y48" s="198"/>
      <c r="Z48" s="199"/>
      <c r="AA48" s="21"/>
      <c r="AB48" s="68"/>
      <c r="AC48" s="67"/>
      <c r="AD48" s="106"/>
      <c r="AE48" s="21"/>
      <c r="AF48" s="68"/>
      <c r="AG48" s="67"/>
      <c r="AH48" s="67"/>
      <c r="AI48" s="198"/>
      <c r="AJ48" s="200"/>
      <c r="AK48" s="24"/>
      <c r="AL48" s="22"/>
      <c r="AM48" s="69"/>
      <c r="AN48" s="201"/>
      <c r="AO48" s="21"/>
      <c r="AP48" s="201"/>
      <c r="AQ48" s="21"/>
      <c r="AR48" s="68"/>
      <c r="AS48" s="67"/>
      <c r="AT48" s="67"/>
      <c r="AU48" s="67"/>
      <c r="AV48" s="71"/>
      <c r="AW48" s="21"/>
      <c r="AX48" s="68"/>
      <c r="AY48" s="67"/>
      <c r="AZ48" s="201"/>
      <c r="BA48" s="21"/>
      <c r="BB48" s="201"/>
      <c r="BC48" s="202"/>
      <c r="BD48" s="21"/>
      <c r="BE48" s="68"/>
      <c r="BF48" s="67"/>
      <c r="BG48" s="71"/>
      <c r="BH48" s="68"/>
      <c r="BI48" s="67"/>
      <c r="BJ48" s="203"/>
      <c r="BK48" s="21"/>
      <c r="BL48" s="203"/>
      <c r="BM48" s="21"/>
      <c r="BN48" s="68"/>
      <c r="BO48" s="67"/>
      <c r="BP48" s="203"/>
      <c r="BQ48" s="21"/>
      <c r="BR48" s="203"/>
      <c r="BS48" s="21"/>
      <c r="BT48" s="68"/>
      <c r="BU48" s="67"/>
    </row>
    <row r="49" spans="1:73" s="14" customFormat="1" x14ac:dyDescent="0.3">
      <c r="A49" s="193" t="s">
        <v>69</v>
      </c>
      <c r="B49" s="193"/>
      <c r="C49" s="193"/>
      <c r="D49" s="15"/>
      <c r="E49" s="15"/>
      <c r="F49" s="16">
        <v>1994</v>
      </c>
      <c r="I49" s="194"/>
      <c r="J49" s="195"/>
      <c r="K49" s="196"/>
      <c r="L49" s="197"/>
      <c r="M49" s="197"/>
      <c r="N49" s="197"/>
      <c r="O49" s="197"/>
      <c r="P49" s="197"/>
      <c r="Q49" s="105"/>
      <c r="R49" s="20"/>
      <c r="S49" s="67"/>
      <c r="T49" s="67"/>
      <c r="U49" s="106"/>
      <c r="V49" s="21"/>
      <c r="W49" s="67"/>
      <c r="X49" s="67"/>
      <c r="Y49" s="198"/>
      <c r="Z49" s="199"/>
      <c r="AA49" s="21"/>
      <c r="AB49" s="68"/>
      <c r="AC49" s="67"/>
      <c r="AD49" s="106"/>
      <c r="AE49" s="21"/>
      <c r="AF49" s="68"/>
      <c r="AG49" s="67"/>
      <c r="AH49" s="67"/>
      <c r="AI49" s="198"/>
      <c r="AJ49" s="200"/>
      <c r="AK49" s="24"/>
      <c r="AL49" s="22"/>
      <c r="AM49" s="69"/>
      <c r="AN49" s="201"/>
      <c r="AO49" s="21"/>
      <c r="AP49" s="201"/>
      <c r="AQ49" s="21"/>
      <c r="AR49" s="68"/>
      <c r="AS49" s="67"/>
      <c r="AT49" s="67"/>
      <c r="AU49" s="67"/>
      <c r="AV49" s="71"/>
      <c r="AW49" s="21"/>
      <c r="AX49" s="68"/>
      <c r="AY49" s="67"/>
      <c r="AZ49" s="201"/>
      <c r="BA49" s="21"/>
      <c r="BB49" s="201"/>
      <c r="BC49" s="202"/>
      <c r="BD49" s="21"/>
      <c r="BE49" s="68"/>
      <c r="BF49" s="67"/>
      <c r="BG49" s="71"/>
      <c r="BH49" s="68"/>
      <c r="BI49" s="67"/>
      <c r="BJ49" s="203"/>
      <c r="BK49" s="21"/>
      <c r="BL49" s="203"/>
      <c r="BM49" s="21"/>
      <c r="BN49" s="68"/>
      <c r="BO49" s="67"/>
      <c r="BP49" s="203"/>
      <c r="BQ49" s="21"/>
      <c r="BR49" s="203"/>
      <c r="BS49" s="21"/>
      <c r="BT49" s="68"/>
      <c r="BU49" s="67"/>
    </row>
    <row r="50" spans="1:73" s="14" customFormat="1" x14ac:dyDescent="0.3">
      <c r="A50" s="193" t="s">
        <v>69</v>
      </c>
      <c r="B50" s="193"/>
      <c r="C50" s="193"/>
      <c r="D50" s="15"/>
      <c r="E50" s="15"/>
      <c r="F50" s="16">
        <v>1995</v>
      </c>
      <c r="I50" s="194"/>
      <c r="J50" s="195"/>
      <c r="K50" s="196"/>
      <c r="L50" s="197"/>
      <c r="M50" s="197"/>
      <c r="N50" s="197"/>
      <c r="O50" s="197"/>
      <c r="P50" s="197"/>
      <c r="Q50" s="105"/>
      <c r="R50" s="20"/>
      <c r="S50" s="67"/>
      <c r="T50" s="67"/>
      <c r="U50" s="106"/>
      <c r="V50" s="21"/>
      <c r="W50" s="67"/>
      <c r="X50" s="67"/>
      <c r="Y50" s="198"/>
      <c r="Z50" s="199"/>
      <c r="AA50" s="21"/>
      <c r="AB50" s="68"/>
      <c r="AC50" s="67"/>
      <c r="AD50" s="106"/>
      <c r="AE50" s="21"/>
      <c r="AF50" s="68"/>
      <c r="AG50" s="67"/>
      <c r="AH50" s="67"/>
      <c r="AI50" s="198"/>
      <c r="AJ50" s="200"/>
      <c r="AK50" s="24"/>
      <c r="AL50" s="22"/>
      <c r="AM50" s="69"/>
      <c r="AN50" s="201"/>
      <c r="AO50" s="21"/>
      <c r="AP50" s="201"/>
      <c r="AQ50" s="21"/>
      <c r="AR50" s="68"/>
      <c r="AS50" s="67"/>
      <c r="AT50" s="67"/>
      <c r="AU50" s="67"/>
      <c r="AV50" s="71"/>
      <c r="AW50" s="21"/>
      <c r="AX50" s="68"/>
      <c r="AY50" s="67"/>
      <c r="AZ50" s="201"/>
      <c r="BA50" s="21"/>
      <c r="BB50" s="201"/>
      <c r="BC50" s="202"/>
      <c r="BD50" s="21"/>
      <c r="BE50" s="68"/>
      <c r="BF50" s="67"/>
      <c r="BG50" s="71"/>
      <c r="BH50" s="68"/>
      <c r="BI50" s="67"/>
      <c r="BJ50" s="203"/>
      <c r="BK50" s="21"/>
      <c r="BL50" s="203"/>
      <c r="BM50" s="21"/>
      <c r="BN50" s="68"/>
      <c r="BO50" s="67"/>
      <c r="BP50" s="203"/>
      <c r="BQ50" s="21"/>
      <c r="BR50" s="203"/>
      <c r="BS50" s="21"/>
      <c r="BT50" s="68"/>
      <c r="BU50" s="67"/>
    </row>
    <row r="51" spans="1:73" s="14" customFormat="1" x14ac:dyDescent="0.3">
      <c r="A51" s="193" t="s">
        <v>69</v>
      </c>
      <c r="B51" s="193"/>
      <c r="C51" s="193"/>
      <c r="D51" s="15"/>
      <c r="E51" s="15"/>
      <c r="F51" s="16">
        <v>1996</v>
      </c>
      <c r="I51" s="194"/>
      <c r="J51" s="195"/>
      <c r="K51" s="196"/>
      <c r="L51" s="197"/>
      <c r="M51" s="197"/>
      <c r="N51" s="197"/>
      <c r="O51" s="197"/>
      <c r="P51" s="197"/>
      <c r="Q51" s="105"/>
      <c r="R51" s="20"/>
      <c r="S51" s="67"/>
      <c r="T51" s="67"/>
      <c r="U51" s="106"/>
      <c r="V51" s="21"/>
      <c r="W51" s="67"/>
      <c r="X51" s="67"/>
      <c r="Y51" s="198"/>
      <c r="Z51" s="199"/>
      <c r="AA51" s="21"/>
      <c r="AB51" s="68"/>
      <c r="AC51" s="67"/>
      <c r="AD51" s="106"/>
      <c r="AE51" s="21"/>
      <c r="AF51" s="68"/>
      <c r="AG51" s="67"/>
      <c r="AH51" s="67"/>
      <c r="AI51" s="198"/>
      <c r="AJ51" s="200"/>
      <c r="AK51" s="24"/>
      <c r="AL51" s="22"/>
      <c r="AM51" s="69"/>
      <c r="AN51" s="201"/>
      <c r="AO51" s="21"/>
      <c r="AP51" s="201"/>
      <c r="AQ51" s="21"/>
      <c r="AR51" s="68"/>
      <c r="AS51" s="67"/>
      <c r="AT51" s="67"/>
      <c r="AU51" s="67"/>
      <c r="AV51" s="71"/>
      <c r="AW51" s="21"/>
      <c r="AX51" s="68"/>
      <c r="AY51" s="67"/>
      <c r="AZ51" s="201"/>
      <c r="BA51" s="21"/>
      <c r="BB51" s="201"/>
      <c r="BC51" s="202"/>
      <c r="BD51" s="21"/>
      <c r="BE51" s="68"/>
      <c r="BF51" s="67"/>
      <c r="BG51" s="71"/>
      <c r="BH51" s="68"/>
      <c r="BI51" s="67"/>
      <c r="BJ51" s="203"/>
      <c r="BK51" s="21"/>
      <c r="BL51" s="203"/>
      <c r="BM51" s="21"/>
      <c r="BN51" s="68"/>
      <c r="BO51" s="67"/>
      <c r="BP51" s="203"/>
      <c r="BQ51" s="21"/>
      <c r="BR51" s="203"/>
      <c r="BS51" s="21"/>
      <c r="BT51" s="68"/>
      <c r="BU51" s="67"/>
    </row>
    <row r="52" spans="1:73" s="14" customFormat="1" x14ac:dyDescent="0.3">
      <c r="A52" s="193" t="s">
        <v>69</v>
      </c>
      <c r="B52" s="193"/>
      <c r="C52" s="193"/>
      <c r="D52" s="15"/>
      <c r="E52" s="15"/>
      <c r="F52" s="16">
        <v>1997</v>
      </c>
      <c r="I52" s="194"/>
      <c r="J52" s="195"/>
      <c r="K52" s="196"/>
      <c r="L52" s="197"/>
      <c r="M52" s="197"/>
      <c r="N52" s="197"/>
      <c r="O52" s="197"/>
      <c r="P52" s="197"/>
      <c r="Q52" s="105"/>
      <c r="R52" s="20"/>
      <c r="S52" s="67"/>
      <c r="T52" s="67"/>
      <c r="U52" s="106"/>
      <c r="V52" s="21"/>
      <c r="W52" s="67"/>
      <c r="X52" s="67"/>
      <c r="Y52" s="198"/>
      <c r="Z52" s="199"/>
      <c r="AA52" s="21"/>
      <c r="AB52" s="68"/>
      <c r="AC52" s="67"/>
      <c r="AD52" s="106"/>
      <c r="AE52" s="21"/>
      <c r="AF52" s="68"/>
      <c r="AG52" s="67"/>
      <c r="AH52" s="67"/>
      <c r="AI52" s="198"/>
      <c r="AJ52" s="200"/>
      <c r="AK52" s="24"/>
      <c r="AL52" s="22"/>
      <c r="AM52" s="69"/>
      <c r="AN52" s="201"/>
      <c r="AO52" s="21"/>
      <c r="AP52" s="201"/>
      <c r="AQ52" s="21"/>
      <c r="AR52" s="68"/>
      <c r="AS52" s="67"/>
      <c r="AT52" s="67"/>
      <c r="AU52" s="67"/>
      <c r="AV52" s="71"/>
      <c r="AW52" s="21"/>
      <c r="AX52" s="68"/>
      <c r="AY52" s="67"/>
      <c r="AZ52" s="201"/>
      <c r="BA52" s="21"/>
      <c r="BB52" s="201"/>
      <c r="BC52" s="202"/>
      <c r="BD52" s="21"/>
      <c r="BE52" s="68"/>
      <c r="BF52" s="67"/>
      <c r="BG52" s="71"/>
      <c r="BH52" s="68"/>
      <c r="BI52" s="67"/>
      <c r="BJ52" s="203"/>
      <c r="BK52" s="21"/>
      <c r="BL52" s="203"/>
      <c r="BM52" s="21"/>
      <c r="BN52" s="68"/>
      <c r="BO52" s="67"/>
      <c r="BP52" s="203"/>
      <c r="BQ52" s="21"/>
      <c r="BR52" s="203"/>
      <c r="BS52" s="21"/>
      <c r="BT52" s="68"/>
      <c r="BU52" s="67"/>
    </row>
    <row r="53" spans="1:73" s="14" customFormat="1" x14ac:dyDescent="0.3">
      <c r="A53" s="193" t="s">
        <v>69</v>
      </c>
      <c r="B53" s="193"/>
      <c r="C53" s="193"/>
      <c r="D53" s="15"/>
      <c r="E53" s="15"/>
      <c r="F53" s="16">
        <v>1998</v>
      </c>
      <c r="I53" s="194"/>
      <c r="J53" s="195"/>
      <c r="K53" s="196"/>
      <c r="L53" s="197"/>
      <c r="M53" s="197"/>
      <c r="N53" s="197"/>
      <c r="O53" s="197"/>
      <c r="P53" s="197"/>
      <c r="Q53" s="105"/>
      <c r="R53" s="20"/>
      <c r="S53" s="67"/>
      <c r="T53" s="67"/>
      <c r="U53" s="106"/>
      <c r="V53" s="21"/>
      <c r="W53" s="67"/>
      <c r="X53" s="67"/>
      <c r="Y53" s="198"/>
      <c r="Z53" s="199"/>
      <c r="AA53" s="21"/>
      <c r="AB53" s="68"/>
      <c r="AC53" s="67"/>
      <c r="AD53" s="106"/>
      <c r="AE53" s="21"/>
      <c r="AF53" s="68"/>
      <c r="AG53" s="67"/>
      <c r="AH53" s="67"/>
      <c r="AI53" s="198"/>
      <c r="AJ53" s="200"/>
      <c r="AK53" s="24"/>
      <c r="AL53" s="22"/>
      <c r="AM53" s="69"/>
      <c r="AN53" s="201"/>
      <c r="AO53" s="21"/>
      <c r="AP53" s="201"/>
      <c r="AQ53" s="21"/>
      <c r="AR53" s="68"/>
      <c r="AS53" s="67"/>
      <c r="AT53" s="67"/>
      <c r="AU53" s="67"/>
      <c r="AV53" s="71"/>
      <c r="AW53" s="21"/>
      <c r="AX53" s="68"/>
      <c r="AY53" s="67"/>
      <c r="AZ53" s="201"/>
      <c r="BA53" s="21"/>
      <c r="BB53" s="201"/>
      <c r="BC53" s="202"/>
      <c r="BD53" s="21"/>
      <c r="BE53" s="68"/>
      <c r="BF53" s="67"/>
      <c r="BG53" s="71"/>
      <c r="BH53" s="68"/>
      <c r="BI53" s="67"/>
      <c r="BJ53" s="203"/>
      <c r="BK53" s="21"/>
      <c r="BL53" s="203"/>
      <c r="BM53" s="21"/>
      <c r="BN53" s="68"/>
      <c r="BO53" s="67"/>
      <c r="BP53" s="203"/>
      <c r="BQ53" s="21"/>
      <c r="BR53" s="203"/>
      <c r="BS53" s="21"/>
      <c r="BT53" s="68"/>
      <c r="BU53" s="67"/>
    </row>
    <row r="54" spans="1:73" s="51" customFormat="1" x14ac:dyDescent="0.3">
      <c r="A54" s="57" t="s">
        <v>156</v>
      </c>
      <c r="B54" s="48"/>
      <c r="C54" s="48"/>
      <c r="D54" s="49"/>
      <c r="E54" s="49"/>
      <c r="F54" s="50"/>
      <c r="I54" s="58"/>
      <c r="J54" s="58"/>
      <c r="K54" s="58"/>
      <c r="L54" s="58"/>
      <c r="M54" s="58"/>
      <c r="N54" s="58"/>
      <c r="O54" s="58"/>
      <c r="P54" s="58"/>
      <c r="Q54" s="52"/>
      <c r="R54" s="52"/>
      <c r="S54" s="52"/>
      <c r="T54" s="52"/>
      <c r="U54" s="53"/>
      <c r="V54" s="53"/>
      <c r="W54" s="53"/>
      <c r="X54" s="53"/>
      <c r="Y54" s="53"/>
      <c r="Z54" s="53"/>
      <c r="AA54" s="53"/>
      <c r="AB54" s="53"/>
      <c r="AC54" s="53"/>
      <c r="AD54" s="53"/>
      <c r="AE54" s="53"/>
      <c r="AF54" s="53"/>
      <c r="AG54" s="53"/>
      <c r="AH54" s="53"/>
      <c r="AK54" s="54"/>
      <c r="AL54" s="55"/>
      <c r="AN54" s="53"/>
      <c r="AO54" s="53"/>
      <c r="AP54" s="53"/>
      <c r="AQ54" s="56"/>
      <c r="AR54" s="56"/>
      <c r="AS54" s="56"/>
      <c r="AT54" s="56"/>
      <c r="AU54" s="56"/>
      <c r="AV54" s="55"/>
      <c r="AW54" s="55"/>
      <c r="AX54" s="55"/>
      <c r="AY54" s="55"/>
      <c r="AZ54" s="56"/>
      <c r="BA54" s="56"/>
      <c r="BB54" s="53"/>
      <c r="BC54" s="53"/>
      <c r="BD54" s="56"/>
      <c r="BE54" s="56"/>
      <c r="BF54" s="56"/>
      <c r="BG54" s="55"/>
    </row>
    <row r="55" spans="1:73" s="51" customFormat="1" x14ac:dyDescent="0.3">
      <c r="A55" s="57" t="s">
        <v>451</v>
      </c>
      <c r="B55" s="48"/>
      <c r="C55" s="48"/>
      <c r="D55" s="49"/>
      <c r="E55" s="49"/>
      <c r="F55" s="50"/>
      <c r="I55" s="58"/>
      <c r="J55" s="58"/>
      <c r="K55" s="58"/>
      <c r="L55" s="58"/>
      <c r="M55" s="58"/>
      <c r="N55" s="58"/>
      <c r="O55" s="58"/>
      <c r="P55" s="58"/>
      <c r="Q55" s="52"/>
      <c r="R55" s="52"/>
      <c r="S55" s="52"/>
      <c r="T55" s="52"/>
      <c r="U55" s="53"/>
      <c r="V55" s="53"/>
      <c r="W55" s="53"/>
      <c r="X55" s="53"/>
      <c r="Y55" s="53"/>
      <c r="Z55" s="53"/>
      <c r="AA55" s="53"/>
      <c r="AB55" s="53"/>
      <c r="AC55" s="53"/>
      <c r="AD55" s="53"/>
      <c r="AE55" s="53"/>
      <c r="AF55" s="53"/>
      <c r="AG55" s="53"/>
      <c r="AH55" s="53"/>
      <c r="AK55" s="54"/>
      <c r="AL55" s="55"/>
      <c r="AN55" s="53"/>
      <c r="AO55" s="53"/>
      <c r="AP55" s="53"/>
      <c r="AQ55" s="56"/>
      <c r="AR55" s="56"/>
      <c r="AS55" s="56"/>
      <c r="AT55" s="56"/>
      <c r="AU55" s="56"/>
      <c r="AV55" s="55"/>
      <c r="AW55" s="55"/>
      <c r="AX55" s="55"/>
      <c r="AY55" s="55"/>
      <c r="AZ55" s="56"/>
      <c r="BA55" s="56"/>
      <c r="BB55" s="53"/>
      <c r="BC55" s="53"/>
      <c r="BD55" s="56"/>
      <c r="BE55" s="56"/>
      <c r="BF55" s="56"/>
      <c r="BG55" s="55"/>
    </row>
    <row r="56" spans="1:73" s="51" customFormat="1" x14ac:dyDescent="0.3">
      <c r="A56" s="57" t="s">
        <v>543</v>
      </c>
      <c r="B56" s="48"/>
      <c r="C56" s="48"/>
      <c r="E56" s="112"/>
      <c r="F56" s="50"/>
      <c r="G56" s="112" t="s">
        <v>168</v>
      </c>
      <c r="I56" s="58"/>
      <c r="J56" s="58"/>
      <c r="K56" s="58"/>
      <c r="L56" s="58"/>
      <c r="M56" s="58"/>
      <c r="N56" s="58"/>
      <c r="O56" s="58"/>
      <c r="P56" s="58"/>
      <c r="Q56" s="52"/>
      <c r="R56" s="52"/>
      <c r="S56" s="52"/>
      <c r="T56" s="52"/>
      <c r="U56" s="53"/>
      <c r="V56" s="53"/>
      <c r="W56" s="53"/>
      <c r="X56" s="53"/>
      <c r="Y56" s="53"/>
      <c r="Z56" s="53"/>
      <c r="AA56" s="53"/>
      <c r="AB56" s="53"/>
      <c r="AC56" s="53"/>
      <c r="AD56" s="53"/>
      <c r="AE56" s="53"/>
      <c r="AF56" s="53"/>
      <c r="AG56" s="53"/>
      <c r="AH56" s="53"/>
      <c r="AK56" s="54"/>
      <c r="AL56" s="55"/>
      <c r="AN56" s="53"/>
      <c r="AO56" s="53"/>
      <c r="AP56" s="53"/>
      <c r="AQ56" s="56"/>
      <c r="AR56" s="56"/>
      <c r="AS56" s="56"/>
      <c r="AT56" s="56"/>
      <c r="AU56" s="56"/>
      <c r="AV56" s="55"/>
      <c r="AW56" s="55"/>
      <c r="AX56" s="55"/>
      <c r="AY56" s="55"/>
      <c r="AZ56" s="56"/>
      <c r="BA56" s="56"/>
      <c r="BB56" s="53"/>
      <c r="BC56" s="53"/>
      <c r="BD56" s="56"/>
      <c r="BE56" s="56"/>
      <c r="BF56" s="56"/>
      <c r="BG56" s="55"/>
    </row>
    <row r="57" spans="1:73" x14ac:dyDescent="0.3">
      <c r="A57" s="4" t="s">
        <v>25</v>
      </c>
      <c r="B57" t="s">
        <v>26</v>
      </c>
      <c r="C57" t="s">
        <v>27</v>
      </c>
      <c r="D57" s="7" t="s">
        <v>466</v>
      </c>
      <c r="E57" s="7" t="s">
        <v>452</v>
      </c>
      <c r="F57" s="16">
        <v>2002</v>
      </c>
      <c r="G57" s="1">
        <v>37410</v>
      </c>
      <c r="H57" s="1">
        <v>37514</v>
      </c>
      <c r="I57" s="5">
        <f t="shared" ref="I57:I59" si="2">H57-G57+1</f>
        <v>105</v>
      </c>
      <c r="J57" s="60">
        <f>1/(5/7)</f>
        <v>1.4</v>
      </c>
      <c r="K57" s="113">
        <f>L57+M57</f>
        <v>14141.3</v>
      </c>
      <c r="L57" s="115">
        <v>5340</v>
      </c>
      <c r="M57" s="115">
        <v>8801.2999999999993</v>
      </c>
      <c r="N57" s="115">
        <v>2752</v>
      </c>
      <c r="O57" s="104" t="s">
        <v>69</v>
      </c>
      <c r="P57" s="115">
        <v>80</v>
      </c>
      <c r="Q57" s="6" t="s">
        <v>69</v>
      </c>
      <c r="R57" s="6" t="s">
        <v>69</v>
      </c>
      <c r="S57" s="6" t="s">
        <v>69</v>
      </c>
      <c r="T57" s="6" t="s">
        <v>69</v>
      </c>
      <c r="U57" s="6" t="s">
        <v>69</v>
      </c>
      <c r="V57" s="6" t="s">
        <v>69</v>
      </c>
      <c r="W57" s="18" t="s">
        <v>69</v>
      </c>
      <c r="X57" s="18" t="s">
        <v>69</v>
      </c>
      <c r="Y57" s="26">
        <f>K57*J57</f>
        <v>19797.819999999996</v>
      </c>
      <c r="Z57" s="6" t="s">
        <v>69</v>
      </c>
      <c r="AA57" s="6" t="s">
        <v>69</v>
      </c>
      <c r="AB57" s="18" t="s">
        <v>69</v>
      </c>
      <c r="AC57" s="18" t="s">
        <v>69</v>
      </c>
      <c r="AD57" s="26">
        <f>M57*J57</f>
        <v>12321.819999999998</v>
      </c>
      <c r="AE57" s="9" t="s">
        <v>69</v>
      </c>
      <c r="AF57" s="18" t="s">
        <v>69</v>
      </c>
      <c r="AG57" s="18" t="s">
        <v>69</v>
      </c>
      <c r="AH57" s="26">
        <f>L57*J57</f>
        <v>7475.9999999999991</v>
      </c>
      <c r="AI57" s="9" t="str">
        <f t="shared" ref="AI57:AI59" si="3">AJ57</f>
        <v>nd</v>
      </c>
      <c r="AJ57" s="28" t="s">
        <v>69</v>
      </c>
      <c r="AK57" s="10" t="e">
        <f t="shared" ref="AK57:AK59" si="4">Z57/AJ57</f>
        <v>#VALUE!</v>
      </c>
      <c r="AL57" s="8" t="e">
        <f t="shared" ref="AL57:AL59" si="5">Q57/U57*Z57</f>
        <v>#VALUE!</v>
      </c>
      <c r="AN57" s="9" t="s">
        <v>69</v>
      </c>
      <c r="AO57" s="9" t="s">
        <v>69</v>
      </c>
      <c r="AP57" s="192">
        <f>N57*J57</f>
        <v>3852.7999999999997</v>
      </c>
      <c r="AQ57" s="28" t="s">
        <v>69</v>
      </c>
      <c r="AR57" s="28" t="s">
        <v>69</v>
      </c>
      <c r="AS57" s="28" t="s">
        <v>69</v>
      </c>
      <c r="AT57" s="28" t="s">
        <v>69</v>
      </c>
      <c r="AU57" s="28" t="s">
        <v>69</v>
      </c>
      <c r="AV57" s="28" t="s">
        <v>69</v>
      </c>
      <c r="AW57" s="28" t="s">
        <v>69</v>
      </c>
      <c r="AX57" s="28" t="s">
        <v>69</v>
      </c>
      <c r="AY57" s="28" t="s">
        <v>69</v>
      </c>
      <c r="AZ57" s="28" t="s">
        <v>69</v>
      </c>
      <c r="BA57" s="28" t="s">
        <v>69</v>
      </c>
      <c r="BB57" s="60">
        <f>P57*J57</f>
        <v>112</v>
      </c>
      <c r="BC57" t="s">
        <v>69</v>
      </c>
      <c r="BD57" s="9" t="s">
        <v>69</v>
      </c>
      <c r="BE57" s="9" t="s">
        <v>69</v>
      </c>
      <c r="BF57" s="9" t="s">
        <v>69</v>
      </c>
      <c r="BG57" s="103" t="e">
        <f t="shared" ref="BG57:BG59" si="6">AZ57-BB57</f>
        <v>#VALUE!</v>
      </c>
      <c r="BH57" s="30" t="s">
        <v>69</v>
      </c>
      <c r="BI57" s="28" t="s">
        <v>69</v>
      </c>
      <c r="BJ57" s="28" t="s">
        <v>69</v>
      </c>
      <c r="BK57" s="28" t="s">
        <v>69</v>
      </c>
      <c r="BL57" s="28"/>
      <c r="BM57" s="28" t="s">
        <v>69</v>
      </c>
      <c r="BN57" s="28" t="s">
        <v>69</v>
      </c>
      <c r="BO57" s="28" t="s">
        <v>69</v>
      </c>
      <c r="BP57" s="28" t="s">
        <v>69</v>
      </c>
      <c r="BQ57" s="28" t="s">
        <v>69</v>
      </c>
      <c r="BR57" s="28"/>
      <c r="BS57" s="28" t="s">
        <v>69</v>
      </c>
      <c r="BT57" s="28" t="s">
        <v>69</v>
      </c>
      <c r="BU57" s="28" t="s">
        <v>69</v>
      </c>
    </row>
    <row r="58" spans="1:73" x14ac:dyDescent="0.3">
      <c r="A58" s="4" t="s">
        <v>28</v>
      </c>
      <c r="B58" t="s">
        <v>29</v>
      </c>
      <c r="C58" t="s">
        <v>30</v>
      </c>
      <c r="D58" s="7" t="s">
        <v>466</v>
      </c>
      <c r="E58" s="7" t="s">
        <v>452</v>
      </c>
      <c r="F58" s="16">
        <v>2003</v>
      </c>
      <c r="G58" s="1">
        <v>37746</v>
      </c>
      <c r="H58" s="1">
        <v>37878</v>
      </c>
      <c r="I58" s="5">
        <f t="shared" si="2"/>
        <v>133</v>
      </c>
      <c r="J58" s="60">
        <f t="shared" ref="J58:J59" si="7">1/(5/7)</f>
        <v>1.4</v>
      </c>
      <c r="K58" s="113">
        <f>L58+M58</f>
        <v>18829</v>
      </c>
      <c r="L58" s="115">
        <v>6551</v>
      </c>
      <c r="M58" s="115">
        <v>12278</v>
      </c>
      <c r="N58" s="115" t="s">
        <v>69</v>
      </c>
      <c r="O58" s="104" t="s">
        <v>69</v>
      </c>
      <c r="P58" s="115" t="s">
        <v>69</v>
      </c>
      <c r="Q58" s="6" t="s">
        <v>69</v>
      </c>
      <c r="R58" s="6" t="s">
        <v>69</v>
      </c>
      <c r="S58" s="6" t="s">
        <v>69</v>
      </c>
      <c r="T58" s="6" t="s">
        <v>69</v>
      </c>
      <c r="U58" s="6" t="s">
        <v>69</v>
      </c>
      <c r="V58" s="6" t="s">
        <v>69</v>
      </c>
      <c r="W58" s="18" t="s">
        <v>69</v>
      </c>
      <c r="X58" s="18" t="s">
        <v>69</v>
      </c>
      <c r="Y58" s="26">
        <f t="shared" ref="Y58:Y59" si="8">K58*J58</f>
        <v>26360.6</v>
      </c>
      <c r="Z58" s="6" t="s">
        <v>69</v>
      </c>
      <c r="AA58" s="6" t="s">
        <v>69</v>
      </c>
      <c r="AB58" s="18" t="s">
        <v>69</v>
      </c>
      <c r="AC58" s="18" t="s">
        <v>69</v>
      </c>
      <c r="AD58" s="26">
        <f t="shared" ref="AD58:AD59" si="9">M58*J58</f>
        <v>17189.199999999997</v>
      </c>
      <c r="AE58" s="9" t="s">
        <v>69</v>
      </c>
      <c r="AF58" s="18" t="s">
        <v>69</v>
      </c>
      <c r="AG58" s="18" t="s">
        <v>69</v>
      </c>
      <c r="AH58" s="26">
        <f t="shared" ref="AH58:AH59" si="10">L58*J58</f>
        <v>9171.4</v>
      </c>
      <c r="AI58" s="9" t="str">
        <f t="shared" si="3"/>
        <v>nd</v>
      </c>
      <c r="AJ58" s="28" t="s">
        <v>69</v>
      </c>
      <c r="AK58" s="10" t="e">
        <f t="shared" si="4"/>
        <v>#VALUE!</v>
      </c>
      <c r="AL58" s="8" t="e">
        <f t="shared" si="5"/>
        <v>#VALUE!</v>
      </c>
      <c r="AN58" s="9" t="s">
        <v>69</v>
      </c>
      <c r="AO58" s="9" t="s">
        <v>69</v>
      </c>
      <c r="AP58" s="192" t="e">
        <f t="shared" ref="AP58:AP59" si="11">N58*J58</f>
        <v>#VALUE!</v>
      </c>
      <c r="AQ58" s="28" t="s">
        <v>69</v>
      </c>
      <c r="AR58" s="28" t="s">
        <v>69</v>
      </c>
      <c r="AS58" s="28" t="s">
        <v>69</v>
      </c>
      <c r="AT58" s="28" t="s">
        <v>69</v>
      </c>
      <c r="AU58" s="28" t="s">
        <v>69</v>
      </c>
      <c r="AV58" s="28" t="s">
        <v>69</v>
      </c>
      <c r="AW58" s="28" t="s">
        <v>69</v>
      </c>
      <c r="AX58" s="28" t="s">
        <v>69</v>
      </c>
      <c r="AY58" s="28" t="s">
        <v>69</v>
      </c>
      <c r="AZ58" s="28" t="s">
        <v>69</v>
      </c>
      <c r="BA58" s="28" t="s">
        <v>69</v>
      </c>
      <c r="BB58" s="60" t="e">
        <f t="shared" ref="BB58:BB59" si="12">P58*J58</f>
        <v>#VALUE!</v>
      </c>
      <c r="BC58" t="s">
        <v>69</v>
      </c>
      <c r="BD58" s="9" t="s">
        <v>69</v>
      </c>
      <c r="BE58" s="9" t="s">
        <v>69</v>
      </c>
      <c r="BF58" s="9" t="s">
        <v>69</v>
      </c>
      <c r="BG58" s="103" t="e">
        <f t="shared" si="6"/>
        <v>#VALUE!</v>
      </c>
      <c r="BH58" s="30" t="s">
        <v>69</v>
      </c>
      <c r="BI58" s="28" t="s">
        <v>69</v>
      </c>
      <c r="BJ58" s="28" t="s">
        <v>69</v>
      </c>
      <c r="BK58" s="28" t="s">
        <v>69</v>
      </c>
      <c r="BL58" s="28"/>
      <c r="BM58" s="28" t="s">
        <v>69</v>
      </c>
      <c r="BN58" s="28" t="s">
        <v>69</v>
      </c>
      <c r="BO58" s="28" t="s">
        <v>69</v>
      </c>
      <c r="BP58" s="28" t="s">
        <v>69</v>
      </c>
      <c r="BQ58" s="28" t="s">
        <v>69</v>
      </c>
      <c r="BR58" s="28"/>
      <c r="BS58" s="28" t="s">
        <v>69</v>
      </c>
      <c r="BT58" s="28" t="s">
        <v>69</v>
      </c>
      <c r="BU58" s="28" t="s">
        <v>69</v>
      </c>
    </row>
    <row r="59" spans="1:73" x14ac:dyDescent="0.3">
      <c r="A59" s="4" t="s">
        <v>31</v>
      </c>
      <c r="B59" t="s">
        <v>32</v>
      </c>
      <c r="C59" t="s">
        <v>33</v>
      </c>
      <c r="D59" s="7" t="s">
        <v>466</v>
      </c>
      <c r="E59" s="7" t="s">
        <v>452</v>
      </c>
      <c r="F59" s="16">
        <v>2004</v>
      </c>
      <c r="G59" s="1">
        <v>38117</v>
      </c>
      <c r="H59" s="1">
        <v>38242</v>
      </c>
      <c r="I59" s="5">
        <f t="shared" si="2"/>
        <v>126</v>
      </c>
      <c r="J59" s="60">
        <f t="shared" si="7"/>
        <v>1.4</v>
      </c>
      <c r="K59" s="113">
        <f>L59+M59</f>
        <v>14792</v>
      </c>
      <c r="L59" s="115">
        <v>5325</v>
      </c>
      <c r="M59" s="115">
        <v>9467</v>
      </c>
      <c r="N59" s="115">
        <v>3626</v>
      </c>
      <c r="O59" s="104" t="s">
        <v>69</v>
      </c>
      <c r="P59" s="115">
        <v>110</v>
      </c>
      <c r="Q59" s="6" t="s">
        <v>69</v>
      </c>
      <c r="R59" s="6" t="s">
        <v>69</v>
      </c>
      <c r="S59" s="6" t="s">
        <v>69</v>
      </c>
      <c r="T59" s="6" t="s">
        <v>69</v>
      </c>
      <c r="U59" s="6" t="s">
        <v>69</v>
      </c>
      <c r="V59" s="6" t="s">
        <v>69</v>
      </c>
      <c r="W59" s="18" t="s">
        <v>69</v>
      </c>
      <c r="X59" s="18" t="s">
        <v>69</v>
      </c>
      <c r="Y59" s="26">
        <f t="shared" si="8"/>
        <v>20708.8</v>
      </c>
      <c r="Z59" s="6" t="s">
        <v>69</v>
      </c>
      <c r="AA59" s="6" t="s">
        <v>69</v>
      </c>
      <c r="AB59" s="18" t="s">
        <v>69</v>
      </c>
      <c r="AC59" s="18" t="s">
        <v>69</v>
      </c>
      <c r="AD59" s="26">
        <f t="shared" si="9"/>
        <v>13253.8</v>
      </c>
      <c r="AE59" s="9" t="s">
        <v>69</v>
      </c>
      <c r="AF59" s="18" t="s">
        <v>69</v>
      </c>
      <c r="AG59" s="18" t="s">
        <v>69</v>
      </c>
      <c r="AH59" s="26">
        <f t="shared" si="10"/>
        <v>7454.9999999999991</v>
      </c>
      <c r="AI59" s="9" t="str">
        <f t="shared" si="3"/>
        <v>nd</v>
      </c>
      <c r="AJ59" s="28" t="s">
        <v>69</v>
      </c>
      <c r="AK59" s="10" t="e">
        <f t="shared" si="4"/>
        <v>#VALUE!</v>
      </c>
      <c r="AL59" s="8" t="e">
        <f t="shared" si="5"/>
        <v>#VALUE!</v>
      </c>
      <c r="AN59" s="9" t="s">
        <v>69</v>
      </c>
      <c r="AO59" s="9" t="s">
        <v>69</v>
      </c>
      <c r="AP59" s="192">
        <f t="shared" si="11"/>
        <v>5076.3999999999996</v>
      </c>
      <c r="AQ59" s="28" t="s">
        <v>69</v>
      </c>
      <c r="AR59" s="28" t="s">
        <v>69</v>
      </c>
      <c r="AS59" s="28" t="s">
        <v>69</v>
      </c>
      <c r="AT59" s="28" t="s">
        <v>69</v>
      </c>
      <c r="AU59" s="28" t="s">
        <v>69</v>
      </c>
      <c r="AV59" s="28" t="s">
        <v>69</v>
      </c>
      <c r="AW59" s="28" t="s">
        <v>69</v>
      </c>
      <c r="AX59" s="28" t="s">
        <v>69</v>
      </c>
      <c r="AY59" s="28" t="s">
        <v>69</v>
      </c>
      <c r="AZ59" s="28" t="s">
        <v>69</v>
      </c>
      <c r="BA59" s="28" t="s">
        <v>69</v>
      </c>
      <c r="BB59" s="60">
        <f t="shared" si="12"/>
        <v>154</v>
      </c>
      <c r="BC59" t="s">
        <v>69</v>
      </c>
      <c r="BD59" s="9" t="s">
        <v>69</v>
      </c>
      <c r="BE59" s="9" t="s">
        <v>69</v>
      </c>
      <c r="BF59" s="9" t="s">
        <v>69</v>
      </c>
      <c r="BG59" s="103" t="e">
        <f t="shared" si="6"/>
        <v>#VALUE!</v>
      </c>
      <c r="BH59" s="30" t="s">
        <v>69</v>
      </c>
      <c r="BI59" s="28" t="s">
        <v>69</v>
      </c>
      <c r="BJ59" s="28" t="s">
        <v>69</v>
      </c>
      <c r="BK59" s="28" t="s">
        <v>69</v>
      </c>
      <c r="BL59" s="28"/>
      <c r="BM59" s="28" t="s">
        <v>69</v>
      </c>
      <c r="BN59" s="28" t="s">
        <v>69</v>
      </c>
      <c r="BO59" s="28" t="s">
        <v>69</v>
      </c>
      <c r="BP59" s="28" t="s">
        <v>69</v>
      </c>
      <c r="BQ59" s="28" t="s">
        <v>69</v>
      </c>
      <c r="BR59" s="28"/>
      <c r="BS59" s="28" t="s">
        <v>69</v>
      </c>
      <c r="BT59" s="28" t="s">
        <v>69</v>
      </c>
      <c r="BU59" s="28" t="s">
        <v>69</v>
      </c>
    </row>
  </sheetData>
  <mergeCells count="15">
    <mergeCell ref="BL7:BO7"/>
    <mergeCell ref="BP7:BQ7"/>
    <mergeCell ref="BR7:BU7"/>
    <mergeCell ref="AP7:AS7"/>
    <mergeCell ref="AV7:AY7"/>
    <mergeCell ref="AZ7:BA7"/>
    <mergeCell ref="BB7:BF7"/>
    <mergeCell ref="BG7:BI7"/>
    <mergeCell ref="BJ7:BK7"/>
    <mergeCell ref="AN7:AO7"/>
    <mergeCell ref="G7:I7"/>
    <mergeCell ref="Q7:T7"/>
    <mergeCell ref="U7:X7"/>
    <mergeCell ref="AD7:AG7"/>
    <mergeCell ref="AI7:AM7"/>
  </mergeCells>
  <phoneticPr fontId="31" type="noConversion"/>
  <hyperlinks>
    <hyperlink ref="A57" r:id="rId1" display="http://www.adfg.alaska.gov/FedAidPDFs/fds04-21.pdf" xr:uid="{8466BECE-AE71-4BCB-89C8-33F23F6886DA}"/>
    <hyperlink ref="A58" r:id="rId2" display="http://www.adfg.alaska.gov/FedAidPDFs/FDS11-61.pdf" xr:uid="{8FA97FC2-93C2-4CC6-B43A-BEBAF4951833}"/>
    <hyperlink ref="A59" r:id="rId3" display="http://www.adfg.alaska.gov/FedAidPDFs/FDS11-62.pdf" xr:uid="{39A97917-7B61-43DF-AEE1-7827B1DAEF17}"/>
  </hyperlinks>
  <pageMargins left="0.7" right="0.7" top="0.75" bottom="0.75" header="0.3" footer="0.3"/>
  <pageSetup orientation="portrait" horizontalDpi="4294967293" r:id="rId4"/>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9652F6-E38B-4478-A658-791E3464481B}">
  <dimension ref="A1:K409"/>
  <sheetViews>
    <sheetView topLeftCell="L1" workbookViewId="0">
      <selection activeCell="X11" sqref="X11"/>
    </sheetView>
  </sheetViews>
  <sheetFormatPr defaultRowHeight="14.4" x14ac:dyDescent="0.3"/>
  <sheetData>
    <row r="1" spans="1:1" x14ac:dyDescent="0.3">
      <c r="A1" t="s">
        <v>509</v>
      </c>
    </row>
    <row r="3" spans="1:1" x14ac:dyDescent="0.3">
      <c r="A3">
        <v>1962</v>
      </c>
    </row>
    <row r="20" spans="1:1" x14ac:dyDescent="0.3">
      <c r="A20">
        <v>1963</v>
      </c>
    </row>
    <row r="36" spans="1:1" x14ac:dyDescent="0.3">
      <c r="A36">
        <v>1964</v>
      </c>
    </row>
    <row r="52" spans="1:1" x14ac:dyDescent="0.3">
      <c r="A52">
        <v>1965</v>
      </c>
    </row>
    <row r="64" spans="1:1" x14ac:dyDescent="0.3">
      <c r="A64">
        <v>1966</v>
      </c>
    </row>
    <row r="84" spans="1:1" x14ac:dyDescent="0.3">
      <c r="A84">
        <v>1967</v>
      </c>
    </row>
    <row r="97" spans="1:1" x14ac:dyDescent="0.3">
      <c r="A97">
        <v>1968</v>
      </c>
    </row>
    <row r="117" spans="1:1" x14ac:dyDescent="0.3">
      <c r="A117">
        <v>1969</v>
      </c>
    </row>
    <row r="136" spans="1:1" x14ac:dyDescent="0.3">
      <c r="A136">
        <v>1970</v>
      </c>
    </row>
    <row r="159" spans="1:1" x14ac:dyDescent="0.3">
      <c r="A159">
        <v>1972</v>
      </c>
    </row>
    <row r="174" spans="1:1" x14ac:dyDescent="0.3">
      <c r="A174">
        <v>1973</v>
      </c>
    </row>
    <row r="189" spans="1:1" x14ac:dyDescent="0.3">
      <c r="A189">
        <v>1974</v>
      </c>
    </row>
    <row r="197" spans="1:1" x14ac:dyDescent="0.3">
      <c r="A197">
        <v>1975</v>
      </c>
    </row>
    <row r="213" spans="1:1" x14ac:dyDescent="0.3">
      <c r="A213">
        <v>1976</v>
      </c>
    </row>
    <row r="229" spans="1:2" x14ac:dyDescent="0.3">
      <c r="A229">
        <v>1977</v>
      </c>
      <c r="B229" t="s">
        <v>629</v>
      </c>
    </row>
    <row r="231" spans="1:2" x14ac:dyDescent="0.3">
      <c r="A231">
        <v>1978</v>
      </c>
    </row>
    <row r="244" spans="1:1" x14ac:dyDescent="0.3">
      <c r="A244">
        <v>1979</v>
      </c>
    </row>
    <row r="253" spans="1:1" x14ac:dyDescent="0.3">
      <c r="A253">
        <v>1980</v>
      </c>
    </row>
    <row r="257" spans="1:2" x14ac:dyDescent="0.3">
      <c r="A257">
        <v>1981</v>
      </c>
      <c r="B257" t="s">
        <v>613</v>
      </c>
    </row>
    <row r="259" spans="1:2" x14ac:dyDescent="0.3">
      <c r="A259">
        <v>1982</v>
      </c>
    </row>
    <row r="281" spans="1:2" x14ac:dyDescent="0.3">
      <c r="A281">
        <v>1983</v>
      </c>
    </row>
    <row r="284" spans="1:2" x14ac:dyDescent="0.3">
      <c r="B284" t="s">
        <v>589</v>
      </c>
    </row>
    <row r="290" spans="1:2" x14ac:dyDescent="0.3">
      <c r="A290">
        <v>1984</v>
      </c>
      <c r="B290" t="s">
        <v>591</v>
      </c>
    </row>
    <row r="313" spans="1:2" x14ac:dyDescent="0.3">
      <c r="A313">
        <v>1985</v>
      </c>
      <c r="B313" t="s">
        <v>589</v>
      </c>
    </row>
    <row r="314" spans="1:2" x14ac:dyDescent="0.3">
      <c r="B314" t="s">
        <v>590</v>
      </c>
    </row>
    <row r="316" spans="1:2" x14ac:dyDescent="0.3">
      <c r="A316">
        <v>1986</v>
      </c>
      <c r="B316" t="s">
        <v>579</v>
      </c>
    </row>
    <row r="317" spans="1:2" x14ac:dyDescent="0.3">
      <c r="B317" t="s">
        <v>593</v>
      </c>
    </row>
    <row r="333" spans="1:2" x14ac:dyDescent="0.3">
      <c r="A333">
        <v>1987</v>
      </c>
      <c r="B333" t="s">
        <v>594</v>
      </c>
    </row>
    <row r="349" spans="1:3" x14ac:dyDescent="0.3">
      <c r="A349" s="128" t="s">
        <v>595</v>
      </c>
    </row>
    <row r="350" spans="1:3" x14ac:dyDescent="0.3">
      <c r="A350">
        <v>1988</v>
      </c>
      <c r="B350" t="s">
        <v>569</v>
      </c>
      <c r="C350" t="s">
        <v>592</v>
      </c>
    </row>
    <row r="351" spans="1:3" x14ac:dyDescent="0.3">
      <c r="A351">
        <v>1989</v>
      </c>
    </row>
    <row r="363" spans="1:1" x14ac:dyDescent="0.3">
      <c r="A363">
        <v>1990</v>
      </c>
    </row>
    <row r="375" spans="1:2" x14ac:dyDescent="0.3">
      <c r="A375">
        <v>1991</v>
      </c>
      <c r="B375" t="s">
        <v>592</v>
      </c>
    </row>
    <row r="387" spans="1:11" x14ac:dyDescent="0.3">
      <c r="A387">
        <v>1992</v>
      </c>
      <c r="B387" t="s">
        <v>557</v>
      </c>
    </row>
    <row r="388" spans="1:11" x14ac:dyDescent="0.3">
      <c r="A388">
        <v>1993</v>
      </c>
      <c r="B388" t="s">
        <v>557</v>
      </c>
    </row>
    <row r="390" spans="1:11" x14ac:dyDescent="0.3">
      <c r="A390">
        <v>1994</v>
      </c>
    </row>
    <row r="396" spans="1:11" x14ac:dyDescent="0.3">
      <c r="K396" t="s">
        <v>530</v>
      </c>
    </row>
    <row r="400" spans="1:11" x14ac:dyDescent="0.3">
      <c r="A400">
        <v>1995</v>
      </c>
      <c r="B400" t="s">
        <v>529</v>
      </c>
    </row>
    <row r="401" spans="1:2" x14ac:dyDescent="0.3">
      <c r="A401">
        <v>1996</v>
      </c>
      <c r="B401" t="s">
        <v>529</v>
      </c>
    </row>
    <row r="402" spans="1:2" x14ac:dyDescent="0.3">
      <c r="A402">
        <v>1997</v>
      </c>
      <c r="B402" t="s">
        <v>529</v>
      </c>
    </row>
    <row r="403" spans="1:2" x14ac:dyDescent="0.3">
      <c r="A403">
        <v>1998</v>
      </c>
      <c r="B403" t="s">
        <v>529</v>
      </c>
    </row>
    <row r="404" spans="1:2" x14ac:dyDescent="0.3">
      <c r="A404">
        <v>1999</v>
      </c>
      <c r="B404" t="s">
        <v>529</v>
      </c>
    </row>
    <row r="405" spans="1:2" x14ac:dyDescent="0.3">
      <c r="A405">
        <v>2000</v>
      </c>
      <c r="B405" t="s">
        <v>529</v>
      </c>
    </row>
    <row r="406" spans="1:2" x14ac:dyDescent="0.3">
      <c r="A406">
        <v>2001</v>
      </c>
      <c r="B406" t="s">
        <v>529</v>
      </c>
    </row>
    <row r="407" spans="1:2" x14ac:dyDescent="0.3">
      <c r="A407">
        <v>2002</v>
      </c>
      <c r="B407" t="s">
        <v>529</v>
      </c>
    </row>
    <row r="408" spans="1:2" x14ac:dyDescent="0.3">
      <c r="A408">
        <v>2003</v>
      </c>
      <c r="B408" t="s">
        <v>529</v>
      </c>
    </row>
    <row r="409" spans="1:2" x14ac:dyDescent="0.3">
      <c r="A409">
        <v>2004</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A8B6FE-7401-41E4-B159-851C0D46BB78}">
  <dimension ref="A1:BU59"/>
  <sheetViews>
    <sheetView zoomScale="80" zoomScaleNormal="80" workbookViewId="0">
      <pane xSplit="6" ySplit="8" topLeftCell="G52" activePane="bottomRight" state="frozen"/>
      <selection pane="topRight" activeCell="G1" sqref="G1"/>
      <selection pane="bottomLeft" activeCell="A7" sqref="A7"/>
      <selection pane="bottomRight" activeCell="E63" sqref="E63"/>
    </sheetView>
  </sheetViews>
  <sheetFormatPr defaultRowHeight="14.4" x14ac:dyDescent="0.3"/>
  <cols>
    <col min="6" max="6" width="7.88671875" style="16" bestFit="1" customWidth="1"/>
    <col min="7" max="7" width="9.5546875" bestFit="1" customWidth="1"/>
    <col min="8" max="8" width="11.109375" customWidth="1"/>
    <col min="9" max="16" width="12.6640625" customWidth="1"/>
    <col min="17" max="17" width="6.88671875" bestFit="1" customWidth="1"/>
    <col min="18" max="18" width="5.44140625" bestFit="1" customWidth="1"/>
    <col min="19" max="19" width="6.5546875" customWidth="1"/>
    <col min="20" max="20" width="7" customWidth="1"/>
    <col min="21" max="21" width="7.44140625" bestFit="1" customWidth="1"/>
    <col min="22" max="22" width="6.44140625" bestFit="1" customWidth="1"/>
    <col min="23" max="23" width="7.6640625" customWidth="1"/>
    <col min="24" max="25" width="8.109375" customWidth="1"/>
    <col min="26" max="26" width="7.44140625" bestFit="1" customWidth="1"/>
    <col min="27" max="27" width="6.44140625" bestFit="1" customWidth="1"/>
    <col min="28" max="28" width="7.6640625" style="6" customWidth="1"/>
    <col min="29" max="34" width="7.77734375" customWidth="1"/>
    <col min="35" max="35" width="9.44140625" customWidth="1"/>
    <col min="36" max="36" width="8" customWidth="1"/>
    <col min="38" max="38" width="12.33203125" customWidth="1"/>
    <col min="41" max="41" width="5.44140625" bestFit="1" customWidth="1"/>
    <col min="43" max="43" width="5.44140625" bestFit="1" customWidth="1"/>
    <col min="44" max="44" width="7.109375" customWidth="1"/>
    <col min="45" max="47" width="7.6640625" customWidth="1"/>
    <col min="49" max="49" width="3" bestFit="1" customWidth="1"/>
    <col min="50" max="50" width="6.88671875" customWidth="1"/>
    <col min="51" max="51" width="7.109375" customWidth="1"/>
    <col min="53" max="53" width="5.5546875" customWidth="1"/>
    <col min="54" max="54" width="8.21875" customWidth="1"/>
    <col min="55" max="55" width="6.88671875" customWidth="1"/>
    <col min="56" max="56" width="5.44140625" customWidth="1"/>
    <col min="57" max="57" width="6.33203125" customWidth="1"/>
    <col min="58" max="58" width="5.33203125" customWidth="1"/>
    <col min="60" max="60" width="6" customWidth="1"/>
    <col min="61" max="61" width="5.44140625" customWidth="1"/>
    <col min="62" max="62" width="6.88671875" bestFit="1" customWidth="1"/>
    <col min="63" max="63" width="5.44140625" customWidth="1"/>
    <col min="64" max="64" width="6.88671875" bestFit="1" customWidth="1"/>
    <col min="65" max="65" width="5.44140625" bestFit="1" customWidth="1"/>
    <col min="66" max="66" width="5.6640625" customWidth="1"/>
    <col min="67" max="68" width="6.109375" customWidth="1"/>
    <col min="69" max="69" width="3" bestFit="1" customWidth="1"/>
    <col min="70" max="70" width="6.88671875" bestFit="1" customWidth="1"/>
    <col min="71" max="71" width="5" bestFit="1" customWidth="1"/>
    <col min="72" max="73" width="4.88671875" bestFit="1" customWidth="1"/>
  </cols>
  <sheetData>
    <row r="1" spans="1:73" x14ac:dyDescent="0.3">
      <c r="A1" t="s">
        <v>96</v>
      </c>
    </row>
    <row r="2" spans="1:73" x14ac:dyDescent="0.3">
      <c r="A2" t="s">
        <v>92</v>
      </c>
    </row>
    <row r="3" spans="1:73" x14ac:dyDescent="0.3">
      <c r="A3" s="5" t="s">
        <v>93</v>
      </c>
      <c r="C3" s="5"/>
      <c r="G3" s="59"/>
    </row>
    <row r="4" spans="1:73" x14ac:dyDescent="0.3">
      <c r="A4" s="59" t="s">
        <v>94</v>
      </c>
      <c r="C4" s="5"/>
      <c r="G4" s="59"/>
      <c r="Y4" t="s">
        <v>167</v>
      </c>
    </row>
    <row r="5" spans="1:73" x14ac:dyDescent="0.3">
      <c r="A5" s="60" t="s">
        <v>95</v>
      </c>
    </row>
    <row r="6" spans="1:73" x14ac:dyDescent="0.3">
      <c r="A6" s="61" t="s">
        <v>164</v>
      </c>
      <c r="G6" s="61"/>
      <c r="Q6" t="s">
        <v>127</v>
      </c>
    </row>
    <row r="7" spans="1:73" x14ac:dyDescent="0.3">
      <c r="A7" s="126" t="s">
        <v>464</v>
      </c>
      <c r="G7" s="573" t="s">
        <v>60</v>
      </c>
      <c r="H7" s="573"/>
      <c r="I7" s="573"/>
      <c r="J7" s="29"/>
      <c r="K7" s="29"/>
      <c r="L7" s="29"/>
      <c r="M7" s="29"/>
      <c r="N7" s="29"/>
      <c r="O7" s="29"/>
      <c r="P7" s="29"/>
      <c r="Q7" s="573" t="s">
        <v>65</v>
      </c>
      <c r="R7" s="573"/>
      <c r="S7" s="573"/>
      <c r="T7" s="573"/>
      <c r="U7" s="573" t="s">
        <v>70</v>
      </c>
      <c r="V7" s="573"/>
      <c r="W7" s="573"/>
      <c r="X7" s="573"/>
      <c r="Y7" s="29"/>
      <c r="Z7" s="83" t="s">
        <v>71</v>
      </c>
      <c r="AA7" s="83"/>
      <c r="AB7" s="83"/>
      <c r="AC7" s="83"/>
      <c r="AD7" s="573" t="s">
        <v>74</v>
      </c>
      <c r="AE7" s="573"/>
      <c r="AF7" s="573"/>
      <c r="AG7" s="573"/>
      <c r="AH7" s="29"/>
      <c r="AI7" s="573" t="s">
        <v>128</v>
      </c>
      <c r="AJ7" s="573"/>
      <c r="AK7" s="573"/>
      <c r="AL7" s="573"/>
      <c r="AM7" s="573"/>
      <c r="AN7" s="573" t="s">
        <v>45</v>
      </c>
      <c r="AO7" s="573"/>
      <c r="AP7" s="573" t="s">
        <v>46</v>
      </c>
      <c r="AQ7" s="573"/>
      <c r="AR7" s="573"/>
      <c r="AS7" s="573"/>
      <c r="AT7" s="29"/>
      <c r="AU7" s="29"/>
      <c r="AV7" s="573" t="s">
        <v>76</v>
      </c>
      <c r="AW7" s="573"/>
      <c r="AX7" s="573"/>
      <c r="AY7" s="573"/>
      <c r="AZ7" s="573" t="s">
        <v>47</v>
      </c>
      <c r="BA7" s="573"/>
      <c r="BB7" s="573" t="s">
        <v>48</v>
      </c>
      <c r="BC7" s="573"/>
      <c r="BD7" s="573"/>
      <c r="BE7" s="573"/>
      <c r="BF7" s="573"/>
      <c r="BG7" s="573" t="s">
        <v>78</v>
      </c>
      <c r="BH7" s="573"/>
      <c r="BI7" s="573"/>
      <c r="BJ7" s="573" t="s">
        <v>169</v>
      </c>
      <c r="BK7" s="573"/>
      <c r="BL7" s="573" t="s">
        <v>153</v>
      </c>
      <c r="BM7" s="573"/>
      <c r="BN7" s="573"/>
      <c r="BO7" s="573"/>
      <c r="BP7" s="573" t="s">
        <v>170</v>
      </c>
      <c r="BQ7" s="573"/>
      <c r="BR7" s="573" t="s">
        <v>154</v>
      </c>
      <c r="BS7" s="573"/>
      <c r="BT7" s="573"/>
      <c r="BU7" s="573"/>
    </row>
    <row r="8" spans="1:73" s="14" customFormat="1" ht="36" customHeight="1" thickBot="1" x14ac:dyDescent="0.3">
      <c r="A8" s="11" t="s">
        <v>41</v>
      </c>
      <c r="B8" s="11" t="s">
        <v>42</v>
      </c>
      <c r="C8" s="11" t="s">
        <v>43</v>
      </c>
      <c r="D8" s="13" t="s">
        <v>67</v>
      </c>
      <c r="E8" s="13" t="s">
        <v>432</v>
      </c>
      <c r="F8" s="17" t="s">
        <v>44</v>
      </c>
      <c r="G8" s="19" t="s">
        <v>61</v>
      </c>
      <c r="H8" s="19" t="s">
        <v>62</v>
      </c>
      <c r="I8" s="31" t="s">
        <v>63</v>
      </c>
      <c r="J8" s="191" t="s">
        <v>540</v>
      </c>
      <c r="K8" s="214" t="s">
        <v>453</v>
      </c>
      <c r="L8" s="213" t="s">
        <v>454</v>
      </c>
      <c r="M8" s="213" t="s">
        <v>455</v>
      </c>
      <c r="N8" s="213" t="s">
        <v>456</v>
      </c>
      <c r="O8" s="213" t="s">
        <v>457</v>
      </c>
      <c r="P8" s="213" t="s">
        <v>458</v>
      </c>
      <c r="Q8" s="32" t="s">
        <v>66</v>
      </c>
      <c r="R8" s="33" t="s">
        <v>34</v>
      </c>
      <c r="S8" s="34" t="s">
        <v>59</v>
      </c>
      <c r="T8" s="34" t="s">
        <v>64</v>
      </c>
      <c r="U8" s="35" t="s">
        <v>66</v>
      </c>
      <c r="V8" s="36" t="s">
        <v>34</v>
      </c>
      <c r="W8" s="34" t="s">
        <v>59</v>
      </c>
      <c r="X8" s="34" t="s">
        <v>64</v>
      </c>
      <c r="Y8" s="41" t="s">
        <v>131</v>
      </c>
      <c r="Z8" s="86" t="s">
        <v>66</v>
      </c>
      <c r="AA8" s="36" t="s">
        <v>34</v>
      </c>
      <c r="AB8" s="37" t="s">
        <v>59</v>
      </c>
      <c r="AC8" s="34" t="s">
        <v>64</v>
      </c>
      <c r="AD8" s="35" t="s">
        <v>66</v>
      </c>
      <c r="AE8" s="36" t="s">
        <v>34</v>
      </c>
      <c r="AF8" s="37" t="s">
        <v>59</v>
      </c>
      <c r="AG8" s="34" t="s">
        <v>64</v>
      </c>
      <c r="AH8" s="34" t="s">
        <v>166</v>
      </c>
      <c r="AI8" s="41" t="s">
        <v>101</v>
      </c>
      <c r="AJ8" s="84" t="s">
        <v>66</v>
      </c>
      <c r="AK8" s="38" t="s">
        <v>73</v>
      </c>
      <c r="AL8" s="39" t="s">
        <v>133</v>
      </c>
      <c r="AM8" s="40" t="s">
        <v>72</v>
      </c>
      <c r="AN8" s="42" t="s">
        <v>75</v>
      </c>
      <c r="AO8" s="36" t="s">
        <v>34</v>
      </c>
      <c r="AP8" s="42" t="s">
        <v>66</v>
      </c>
      <c r="AQ8" s="36" t="s">
        <v>34</v>
      </c>
      <c r="AR8" s="37" t="s">
        <v>59</v>
      </c>
      <c r="AS8" s="34" t="s">
        <v>64</v>
      </c>
      <c r="AT8" s="34" t="s">
        <v>99</v>
      </c>
      <c r="AU8" s="34" t="s">
        <v>100</v>
      </c>
      <c r="AV8" s="43" t="s">
        <v>77</v>
      </c>
      <c r="AW8" s="36" t="s">
        <v>34</v>
      </c>
      <c r="AX8" s="37" t="s">
        <v>59</v>
      </c>
      <c r="AY8" s="34" t="s">
        <v>64</v>
      </c>
      <c r="AZ8" s="42" t="s">
        <v>75</v>
      </c>
      <c r="BA8" s="36" t="s">
        <v>34</v>
      </c>
      <c r="BB8" s="42" t="s">
        <v>66</v>
      </c>
      <c r="BC8" s="97" t="s">
        <v>136</v>
      </c>
      <c r="BD8" s="36" t="s">
        <v>34</v>
      </c>
      <c r="BE8" s="37" t="s">
        <v>59</v>
      </c>
      <c r="BF8" s="34" t="s">
        <v>64</v>
      </c>
      <c r="BG8" s="43" t="s">
        <v>77</v>
      </c>
      <c r="BH8" s="37" t="s">
        <v>59</v>
      </c>
      <c r="BI8" s="34" t="s">
        <v>64</v>
      </c>
      <c r="BJ8" s="101" t="s">
        <v>66</v>
      </c>
      <c r="BK8" s="36" t="s">
        <v>34</v>
      </c>
      <c r="BL8" s="101" t="s">
        <v>66</v>
      </c>
      <c r="BM8" s="36" t="s">
        <v>34</v>
      </c>
      <c r="BN8" s="37" t="s">
        <v>59</v>
      </c>
      <c r="BO8" s="34" t="s">
        <v>64</v>
      </c>
      <c r="BP8" s="101" t="s">
        <v>66</v>
      </c>
      <c r="BQ8" s="36" t="s">
        <v>34</v>
      </c>
      <c r="BR8" s="101" t="s">
        <v>66</v>
      </c>
      <c r="BS8" s="36" t="s">
        <v>34</v>
      </c>
      <c r="BT8" s="37" t="s">
        <v>59</v>
      </c>
      <c r="BU8" s="34" t="s">
        <v>64</v>
      </c>
    </row>
    <row r="9" spans="1:73" s="14" customFormat="1" x14ac:dyDescent="0.3">
      <c r="A9" s="193" t="s">
        <v>69</v>
      </c>
      <c r="B9" s="147"/>
      <c r="C9" s="147"/>
      <c r="D9" s="147"/>
      <c r="E9" s="147"/>
      <c r="F9" s="147">
        <v>1959</v>
      </c>
      <c r="G9" s="1"/>
      <c r="H9" s="1"/>
      <c r="I9" s="5"/>
      <c r="J9" s="20"/>
      <c r="K9" s="20"/>
      <c r="L9" s="20"/>
      <c r="M9" s="20"/>
      <c r="N9" s="20"/>
      <c r="O9" s="20"/>
      <c r="P9" s="20"/>
      <c r="Q9" s="20"/>
      <c r="R9" s="20"/>
      <c r="S9" s="28"/>
      <c r="T9" s="28"/>
      <c r="U9" s="28"/>
      <c r="V9" s="28"/>
      <c r="W9" s="28"/>
      <c r="X9" s="28"/>
      <c r="Y9" s="28"/>
      <c r="Z9" s="28"/>
      <c r="AA9" s="28"/>
      <c r="AB9" s="6"/>
      <c r="AC9" s="28"/>
      <c r="AD9" s="10"/>
      <c r="AE9" s="8"/>
      <c r="AG9" s="8"/>
      <c r="AH9" s="21"/>
      <c r="AI9" s="28"/>
      <c r="AJ9" s="27"/>
      <c r="AK9" s="27"/>
      <c r="AL9" s="27"/>
      <c r="AM9" s="28"/>
      <c r="AN9" s="63"/>
      <c r="AO9" s="63"/>
      <c r="AP9" s="63"/>
      <c r="AQ9" s="8"/>
      <c r="AR9" s="27"/>
      <c r="AS9" s="9"/>
      <c r="AT9" s="9"/>
      <c r="AU9" s="27"/>
      <c r="AV9" s="27"/>
      <c r="AW9" s="27"/>
      <c r="AX9" s="28"/>
    </row>
    <row r="10" spans="1:73" s="14" customFormat="1" x14ac:dyDescent="0.3">
      <c r="A10" s="193" t="s">
        <v>69</v>
      </c>
      <c r="B10" s="147"/>
      <c r="C10" s="147"/>
      <c r="D10" s="147"/>
      <c r="E10" s="147"/>
      <c r="F10" s="147">
        <v>1960</v>
      </c>
      <c r="G10" s="1"/>
      <c r="H10" s="1"/>
      <c r="I10" s="5"/>
      <c r="J10" s="20"/>
      <c r="K10" s="20"/>
      <c r="L10" s="20"/>
      <c r="M10" s="20"/>
      <c r="N10" s="20"/>
      <c r="O10" s="20"/>
      <c r="P10" s="20"/>
      <c r="Q10" s="20"/>
      <c r="R10" s="20"/>
      <c r="S10" s="28"/>
      <c r="T10" s="28"/>
      <c r="U10" s="28"/>
      <c r="V10" s="28"/>
      <c r="W10" s="28"/>
      <c r="X10" s="28"/>
      <c r="Y10" s="28"/>
      <c r="Z10" s="28"/>
      <c r="AA10" s="28"/>
      <c r="AB10" s="6"/>
      <c r="AC10" s="28"/>
      <c r="AD10" s="10"/>
      <c r="AE10" s="8"/>
      <c r="AG10" s="8"/>
      <c r="AH10" s="21"/>
      <c r="AI10" s="28"/>
      <c r="AJ10" s="27"/>
      <c r="AK10" s="27"/>
      <c r="AL10" s="27"/>
      <c r="AM10" s="28"/>
      <c r="AN10" s="63"/>
      <c r="AO10" s="63"/>
      <c r="AP10" s="63"/>
      <c r="AQ10" s="8"/>
      <c r="AR10" s="27"/>
      <c r="AS10" s="9"/>
      <c r="AT10" s="9"/>
      <c r="AU10" s="27"/>
      <c r="AV10" s="27"/>
      <c r="AW10" s="27"/>
      <c r="AX10" s="28"/>
    </row>
    <row r="11" spans="1:73" s="14" customFormat="1" x14ac:dyDescent="0.3">
      <c r="A11" s="193" t="s">
        <v>69</v>
      </c>
      <c r="B11" s="147"/>
      <c r="C11" s="147"/>
      <c r="D11" s="147"/>
      <c r="E11" s="147"/>
      <c r="F11" s="147">
        <v>1961</v>
      </c>
      <c r="G11" s="1"/>
      <c r="H11" s="1"/>
      <c r="I11" s="5"/>
      <c r="J11" s="20"/>
      <c r="K11" s="20"/>
      <c r="L11" s="20"/>
      <c r="M11" s="20"/>
      <c r="N11" s="20"/>
      <c r="O11" s="20"/>
      <c r="P11" s="20"/>
      <c r="Q11" s="20"/>
      <c r="R11" s="20"/>
      <c r="S11" s="28"/>
      <c r="T11" s="28"/>
      <c r="U11" s="28"/>
      <c r="V11" s="28"/>
      <c r="W11" s="28"/>
      <c r="X11" s="28"/>
      <c r="Y11" s="28"/>
      <c r="Z11" s="28"/>
      <c r="AA11" s="28"/>
      <c r="AB11" s="6"/>
      <c r="AC11" s="28"/>
      <c r="AD11" s="10"/>
      <c r="AE11" s="8"/>
      <c r="AG11" s="8"/>
      <c r="AH11" s="21"/>
      <c r="AI11" s="28"/>
      <c r="AJ11" s="27"/>
      <c r="AK11" s="27"/>
      <c r="AL11" s="27"/>
      <c r="AM11" s="28"/>
      <c r="AN11" s="63"/>
      <c r="AO11" s="63"/>
      <c r="AP11" s="63"/>
      <c r="AQ11" s="8"/>
      <c r="AR11" s="27"/>
      <c r="AS11" s="9"/>
      <c r="AT11" s="9"/>
      <c r="AU11" s="27"/>
      <c r="AV11" s="27"/>
      <c r="AW11" s="27"/>
      <c r="AX11" s="28"/>
    </row>
    <row r="12" spans="1:73" s="14" customFormat="1" x14ac:dyDescent="0.3">
      <c r="A12" s="193" t="s">
        <v>69</v>
      </c>
      <c r="B12" s="147"/>
      <c r="C12" s="147"/>
      <c r="D12" s="147"/>
      <c r="E12" s="147"/>
      <c r="F12" s="147">
        <v>1962</v>
      </c>
      <c r="G12" s="1"/>
      <c r="H12" s="1"/>
      <c r="I12" s="5"/>
      <c r="J12" s="20"/>
      <c r="K12" s="20"/>
      <c r="L12" s="20"/>
      <c r="M12" s="20"/>
      <c r="N12" s="20"/>
      <c r="O12" s="20"/>
      <c r="P12" s="20"/>
      <c r="Q12" s="20"/>
      <c r="R12" s="20"/>
      <c r="S12" s="28"/>
      <c r="T12" s="28"/>
      <c r="U12" s="28"/>
      <c r="V12" s="28"/>
      <c r="W12" s="28"/>
      <c r="X12" s="28"/>
      <c r="Y12" s="28"/>
      <c r="Z12" s="28"/>
      <c r="AA12" s="28"/>
      <c r="AB12" s="6"/>
      <c r="AC12" s="28"/>
      <c r="AD12" s="10"/>
      <c r="AE12" s="8"/>
      <c r="AG12" s="8"/>
      <c r="AH12" s="21"/>
      <c r="AI12" s="28"/>
      <c r="AJ12" s="27"/>
      <c r="AK12" s="27"/>
      <c r="AL12" s="27"/>
      <c r="AM12" s="28"/>
      <c r="AN12" s="63"/>
      <c r="AO12" s="63"/>
      <c r="AP12" s="63"/>
      <c r="AQ12" s="8"/>
      <c r="AR12" s="27"/>
      <c r="AS12" s="9"/>
      <c r="AT12" s="9"/>
      <c r="AU12" s="27"/>
      <c r="AV12" s="27"/>
      <c r="AW12" s="27"/>
      <c r="AX12" s="28"/>
    </row>
    <row r="13" spans="1:73" s="14" customFormat="1" x14ac:dyDescent="0.3">
      <c r="A13" s="193" t="s">
        <v>69</v>
      </c>
      <c r="B13" s="147"/>
      <c r="C13" s="147"/>
      <c r="D13" s="147"/>
      <c r="E13" s="147"/>
      <c r="F13" s="147">
        <v>1963</v>
      </c>
      <c r="G13" s="1"/>
      <c r="H13" s="1"/>
      <c r="I13" s="5"/>
      <c r="J13" s="20"/>
      <c r="K13" s="20"/>
      <c r="L13" s="20"/>
      <c r="M13" s="20"/>
      <c r="N13" s="20"/>
      <c r="O13" s="20"/>
      <c r="P13" s="20"/>
      <c r="Q13" s="20"/>
      <c r="R13" s="20"/>
      <c r="S13" s="28"/>
      <c r="T13" s="28"/>
      <c r="U13" s="28"/>
      <c r="V13" s="28"/>
      <c r="W13" s="28"/>
      <c r="X13" s="28"/>
      <c r="Y13" s="28"/>
      <c r="Z13" s="28"/>
      <c r="AA13" s="28"/>
      <c r="AB13" s="6"/>
      <c r="AC13" s="28"/>
      <c r="AD13" s="10"/>
      <c r="AE13" s="8"/>
      <c r="AG13" s="8"/>
      <c r="AH13" s="21"/>
      <c r="AI13" s="28"/>
      <c r="AJ13" s="27"/>
      <c r="AK13" s="27"/>
      <c r="AL13" s="27"/>
      <c r="AM13" s="28"/>
      <c r="AN13" s="63"/>
      <c r="AO13" s="63"/>
      <c r="AP13" s="63"/>
      <c r="AQ13" s="8"/>
      <c r="AR13" s="27"/>
      <c r="AS13" s="9"/>
      <c r="AT13" s="9"/>
      <c r="AU13" s="27"/>
      <c r="AV13" s="27"/>
      <c r="AW13" s="27"/>
      <c r="AX13" s="28"/>
    </row>
    <row r="14" spans="1:73" s="14" customFormat="1" x14ac:dyDescent="0.3">
      <c r="A14" s="193" t="s">
        <v>69</v>
      </c>
      <c r="B14" s="147"/>
      <c r="C14" s="147"/>
      <c r="D14" s="147"/>
      <c r="E14" s="147"/>
      <c r="F14" s="147">
        <v>1964</v>
      </c>
      <c r="G14" s="1"/>
      <c r="H14" s="1"/>
      <c r="I14" s="5"/>
      <c r="J14" s="20"/>
      <c r="K14" s="20"/>
      <c r="L14" s="20"/>
      <c r="M14" s="20"/>
      <c r="N14" s="20"/>
      <c r="O14" s="20"/>
      <c r="P14" s="20"/>
      <c r="Q14" s="20"/>
      <c r="R14" s="20"/>
      <c r="S14" s="28"/>
      <c r="T14" s="28"/>
      <c r="U14" s="28"/>
      <c r="V14" s="28"/>
      <c r="W14" s="28"/>
      <c r="X14" s="28"/>
      <c r="Y14" s="28"/>
      <c r="Z14" s="28"/>
      <c r="AA14" s="28"/>
      <c r="AB14" s="6"/>
      <c r="AC14" s="28"/>
      <c r="AD14" s="10"/>
      <c r="AE14" s="8"/>
      <c r="AG14" s="8"/>
      <c r="AH14" s="21"/>
      <c r="AI14" s="28"/>
      <c r="AJ14" s="27"/>
      <c r="AK14" s="27"/>
      <c r="AL14" s="27"/>
      <c r="AM14" s="28"/>
      <c r="AN14" s="63"/>
      <c r="AO14" s="63"/>
      <c r="AP14" s="63"/>
      <c r="AQ14" s="8"/>
      <c r="AR14" s="27"/>
      <c r="AS14" s="9"/>
      <c r="AT14" s="9"/>
      <c r="AU14" s="27"/>
      <c r="AV14" s="27"/>
      <c r="AW14" s="27"/>
      <c r="AX14" s="28"/>
    </row>
    <row r="15" spans="1:73" s="14" customFormat="1" x14ac:dyDescent="0.3">
      <c r="A15" s="193" t="s">
        <v>69</v>
      </c>
      <c r="B15" s="147"/>
      <c r="C15" s="147"/>
      <c r="D15" s="147"/>
      <c r="E15" s="147"/>
      <c r="F15" s="147">
        <v>1965</v>
      </c>
      <c r="G15" s="1"/>
      <c r="H15" s="1"/>
      <c r="I15" s="5"/>
      <c r="J15" s="20"/>
      <c r="K15" s="20"/>
      <c r="L15" s="20"/>
      <c r="M15" s="20"/>
      <c r="N15" s="20"/>
      <c r="O15" s="20"/>
      <c r="P15" s="20"/>
      <c r="Q15" s="20"/>
      <c r="R15" s="20"/>
      <c r="S15" s="28"/>
      <c r="T15" s="28"/>
      <c r="U15" s="28"/>
      <c r="V15" s="28"/>
      <c r="W15" s="28"/>
      <c r="X15" s="28"/>
      <c r="Y15" s="28"/>
      <c r="Z15" s="28"/>
      <c r="AA15" s="28"/>
      <c r="AB15" s="6"/>
      <c r="AC15" s="28"/>
      <c r="AD15" s="10"/>
      <c r="AE15" s="8"/>
      <c r="AG15" s="8"/>
      <c r="AH15" s="21"/>
      <c r="AI15" s="28"/>
      <c r="AJ15" s="27"/>
      <c r="AK15" s="27"/>
      <c r="AL15" s="27"/>
      <c r="AM15" s="28"/>
      <c r="AN15" s="63"/>
      <c r="AO15" s="63"/>
      <c r="AP15" s="63"/>
      <c r="AQ15" s="8"/>
      <c r="AR15" s="27"/>
      <c r="AS15" s="9"/>
      <c r="AT15" s="9"/>
      <c r="AU15" s="27"/>
      <c r="AV15" s="27"/>
      <c r="AW15" s="27"/>
      <c r="AX15" s="28"/>
    </row>
    <row r="16" spans="1:73" s="14" customFormat="1" x14ac:dyDescent="0.3">
      <c r="A16" s="193" t="s">
        <v>69</v>
      </c>
      <c r="B16" s="147"/>
      <c r="C16" s="147"/>
      <c r="D16" s="147"/>
      <c r="E16" s="147"/>
      <c r="F16" s="147">
        <v>1966</v>
      </c>
      <c r="G16" s="1"/>
      <c r="H16" s="1"/>
      <c r="I16" s="5"/>
      <c r="J16" s="20"/>
      <c r="K16" s="20"/>
      <c r="L16" s="20"/>
      <c r="M16" s="20"/>
      <c r="N16" s="20"/>
      <c r="O16" s="20"/>
      <c r="P16" s="20"/>
      <c r="Q16" s="20"/>
      <c r="R16" s="20"/>
      <c r="S16" s="28"/>
      <c r="T16" s="28"/>
      <c r="U16" s="28"/>
      <c r="V16" s="28"/>
      <c r="W16" s="28"/>
      <c r="X16" s="28"/>
      <c r="Y16" s="28"/>
      <c r="Z16" s="28"/>
      <c r="AA16" s="28"/>
      <c r="AB16" s="6"/>
      <c r="AC16" s="28"/>
      <c r="AD16" s="10"/>
      <c r="AE16" s="8"/>
      <c r="AG16" s="8"/>
      <c r="AH16" s="21"/>
      <c r="AI16" s="28"/>
      <c r="AJ16" s="27"/>
      <c r="AK16" s="27"/>
      <c r="AL16" s="27"/>
      <c r="AM16" s="28"/>
      <c r="AN16" s="63"/>
      <c r="AO16" s="63"/>
      <c r="AP16" s="63"/>
      <c r="AQ16" s="8"/>
      <c r="AR16" s="27"/>
      <c r="AS16" s="9"/>
      <c r="AT16" s="9"/>
      <c r="AU16" s="27"/>
      <c r="AV16" s="27"/>
      <c r="AW16" s="27"/>
      <c r="AX16" s="28"/>
    </row>
    <row r="17" spans="1:52" s="14" customFormat="1" x14ac:dyDescent="0.3">
      <c r="A17" s="193" t="s">
        <v>69</v>
      </c>
      <c r="B17" s="147"/>
      <c r="C17" s="147"/>
      <c r="D17" s="147"/>
      <c r="E17" s="147"/>
      <c r="F17" s="147">
        <v>1967</v>
      </c>
      <c r="G17" s="1"/>
      <c r="H17" s="1"/>
      <c r="I17" s="5"/>
      <c r="J17" s="20"/>
      <c r="K17" s="20"/>
      <c r="L17" s="20"/>
      <c r="M17" s="20"/>
      <c r="N17" s="20"/>
      <c r="O17" s="20"/>
      <c r="P17" s="20"/>
      <c r="Q17" s="20"/>
      <c r="R17" s="20"/>
      <c r="S17" s="28"/>
      <c r="T17" s="28"/>
      <c r="U17" s="28"/>
      <c r="V17" s="28"/>
      <c r="W17" s="28"/>
      <c r="X17" s="28"/>
      <c r="Y17" s="28"/>
      <c r="Z17" s="28"/>
      <c r="AA17" s="28"/>
      <c r="AB17" s="6"/>
      <c r="AC17" s="28"/>
      <c r="AD17" s="10"/>
      <c r="AE17" s="8"/>
      <c r="AG17" s="8"/>
      <c r="AH17" s="21"/>
      <c r="AI17" s="28"/>
      <c r="AJ17" s="27"/>
      <c r="AK17" s="27"/>
      <c r="AL17" s="27"/>
      <c r="AM17" s="28"/>
      <c r="AN17" s="63"/>
      <c r="AO17" s="63"/>
      <c r="AP17" s="63"/>
      <c r="AQ17" s="8"/>
      <c r="AR17" s="27"/>
      <c r="AS17" s="9"/>
      <c r="AT17" s="9"/>
      <c r="AU17" s="27"/>
      <c r="AV17" s="27"/>
      <c r="AW17" s="27"/>
      <c r="AX17" s="28"/>
    </row>
    <row r="18" spans="1:52" s="14" customFormat="1" x14ac:dyDescent="0.3">
      <c r="A18" s="193" t="s">
        <v>69</v>
      </c>
      <c r="B18" s="147"/>
      <c r="C18" s="147"/>
      <c r="D18" s="147"/>
      <c r="E18" s="147"/>
      <c r="F18" s="147">
        <v>1968</v>
      </c>
      <c r="G18" s="1"/>
      <c r="H18" s="1"/>
      <c r="I18" s="5"/>
      <c r="J18" s="20"/>
      <c r="K18" s="20"/>
      <c r="L18" s="20"/>
      <c r="M18" s="20"/>
      <c r="N18" s="20"/>
      <c r="O18" s="20"/>
      <c r="P18" s="20"/>
      <c r="Q18" s="20"/>
      <c r="R18" s="20"/>
      <c r="S18" s="28"/>
      <c r="T18" s="28"/>
      <c r="U18" s="28"/>
      <c r="V18" s="28"/>
      <c r="W18" s="28"/>
      <c r="X18" s="28"/>
      <c r="Y18" s="28"/>
      <c r="Z18" s="28"/>
      <c r="AA18" s="28"/>
      <c r="AB18" s="6"/>
      <c r="AC18" s="28"/>
      <c r="AD18" s="10"/>
      <c r="AE18" s="8"/>
      <c r="AG18" s="8"/>
      <c r="AH18" s="21"/>
      <c r="AI18" s="28"/>
      <c r="AJ18" s="27"/>
      <c r="AK18" s="27"/>
      <c r="AL18" s="27"/>
      <c r="AM18" s="28"/>
      <c r="AN18" s="63"/>
      <c r="AO18" s="63"/>
      <c r="AP18" s="63"/>
      <c r="AQ18" s="8"/>
      <c r="AR18" s="27"/>
      <c r="AS18" s="9"/>
      <c r="AT18" s="9"/>
      <c r="AU18" s="27"/>
      <c r="AV18" s="27"/>
      <c r="AW18" s="27"/>
      <c r="AX18" s="28"/>
    </row>
    <row r="19" spans="1:52" s="164" customFormat="1" ht="13.8" x14ac:dyDescent="0.3">
      <c r="A19" s="163" t="s">
        <v>461</v>
      </c>
      <c r="D19" s="165"/>
      <c r="E19" s="166"/>
      <c r="H19" s="167"/>
      <c r="I19" s="168"/>
      <c r="J19" s="168"/>
      <c r="K19" s="168"/>
      <c r="L19" s="169"/>
      <c r="M19" s="169"/>
      <c r="N19" s="169"/>
      <c r="O19" s="169"/>
      <c r="P19" s="169"/>
      <c r="Q19" s="169"/>
      <c r="R19" s="169"/>
      <c r="S19" s="169"/>
      <c r="T19" s="169"/>
      <c r="U19" s="169"/>
      <c r="V19" s="169"/>
      <c r="W19" s="169"/>
      <c r="X19" s="169"/>
      <c r="Y19" s="169"/>
      <c r="AB19" s="170"/>
      <c r="AC19" s="171"/>
      <c r="AE19" s="169"/>
      <c r="AF19" s="169"/>
      <c r="AG19" s="169"/>
      <c r="AH19" s="172"/>
      <c r="AI19" s="172"/>
      <c r="AJ19" s="172"/>
      <c r="AK19" s="171"/>
      <c r="AL19" s="171"/>
      <c r="AM19" s="171"/>
      <c r="AN19" s="171"/>
      <c r="AO19" s="172"/>
      <c r="AP19" s="172"/>
      <c r="AQ19" s="172"/>
      <c r="AR19" s="169"/>
      <c r="AS19" s="169"/>
      <c r="AT19" s="172"/>
      <c r="AU19" s="172"/>
      <c r="AV19" s="172"/>
      <c r="AW19" s="171"/>
    </row>
    <row r="20" spans="1:52" s="14" customFormat="1" x14ac:dyDescent="0.3">
      <c r="A20" s="193" t="s">
        <v>69</v>
      </c>
      <c r="B20"/>
      <c r="C20"/>
      <c r="D20" s="15"/>
      <c r="E20" s="15"/>
      <c r="F20" s="147">
        <v>1969</v>
      </c>
      <c r="G20" s="1"/>
      <c r="H20" s="1"/>
      <c r="I20" s="5"/>
      <c r="J20" s="20"/>
      <c r="K20" s="20"/>
      <c r="L20" s="20"/>
      <c r="M20" s="20"/>
      <c r="N20" s="20"/>
      <c r="O20" s="20"/>
      <c r="P20" s="20"/>
      <c r="Q20" s="20"/>
      <c r="R20" s="20"/>
      <c r="S20" s="28"/>
      <c r="T20" s="28"/>
      <c r="U20" s="28"/>
      <c r="V20" s="28"/>
      <c r="W20" s="28"/>
      <c r="X20" s="28"/>
      <c r="Y20" s="28"/>
      <c r="Z20" s="28"/>
      <c r="AA20" s="28"/>
      <c r="AB20" s="6"/>
      <c r="AC20" s="28"/>
      <c r="AD20" s="10"/>
      <c r="AE20" s="8"/>
      <c r="AG20" s="8"/>
      <c r="AH20" s="21"/>
      <c r="AI20" s="28"/>
      <c r="AJ20" s="27"/>
      <c r="AK20" s="27"/>
      <c r="AL20" s="27"/>
      <c r="AM20" s="28"/>
      <c r="AN20" s="63"/>
      <c r="AO20" s="63"/>
      <c r="AP20" s="63"/>
      <c r="AQ20" s="8"/>
      <c r="AR20" s="27"/>
      <c r="AS20" s="9"/>
      <c r="AT20" s="9"/>
      <c r="AU20" s="27"/>
      <c r="AV20" s="27"/>
      <c r="AW20" s="27"/>
      <c r="AX20" s="28"/>
    </row>
    <row r="21" spans="1:52" s="14" customFormat="1" x14ac:dyDescent="0.3">
      <c r="A21" s="193" t="s">
        <v>69</v>
      </c>
      <c r="B21"/>
      <c r="C21"/>
      <c r="D21" s="15"/>
      <c r="E21" s="15"/>
      <c r="F21" s="147">
        <v>1970</v>
      </c>
      <c r="G21" s="1"/>
      <c r="H21" s="1"/>
      <c r="I21" s="5"/>
      <c r="J21" s="20"/>
      <c r="K21" s="20"/>
      <c r="L21" s="20"/>
      <c r="M21" s="20"/>
      <c r="N21" s="20"/>
      <c r="O21" s="20"/>
      <c r="P21" s="20"/>
      <c r="Q21" s="20"/>
      <c r="R21" s="20"/>
      <c r="S21" s="28"/>
      <c r="T21" s="28"/>
      <c r="U21" s="28"/>
      <c r="V21" s="28"/>
      <c r="W21" s="28"/>
      <c r="X21" s="28"/>
      <c r="Y21" s="28"/>
      <c r="Z21" s="28"/>
      <c r="AA21" s="28"/>
      <c r="AB21" s="6"/>
      <c r="AC21" s="28"/>
      <c r="AD21" s="10"/>
      <c r="AE21" s="8"/>
      <c r="AG21" s="8"/>
      <c r="AH21" s="21"/>
      <c r="AI21" s="28"/>
      <c r="AJ21" s="27"/>
      <c r="AK21" s="27"/>
      <c r="AL21" s="27"/>
      <c r="AM21" s="28"/>
      <c r="AN21" s="63"/>
      <c r="AO21" s="63"/>
      <c r="AP21" s="63"/>
      <c r="AQ21" s="8"/>
      <c r="AR21" s="27"/>
      <c r="AS21" s="9"/>
      <c r="AT21" s="9"/>
      <c r="AU21" s="27"/>
      <c r="AV21" s="27"/>
      <c r="AW21" s="27"/>
      <c r="AX21" s="28"/>
    </row>
    <row r="22" spans="1:52" s="164" customFormat="1" ht="13.8" x14ac:dyDescent="0.3">
      <c r="A22" s="163" t="s">
        <v>427</v>
      </c>
      <c r="D22" s="165"/>
      <c r="E22" s="166"/>
      <c r="H22" s="167"/>
      <c r="I22" s="168"/>
      <c r="J22" s="168"/>
      <c r="K22" s="168"/>
      <c r="L22" s="169"/>
      <c r="M22" s="169"/>
      <c r="N22" s="169"/>
      <c r="O22" s="169"/>
      <c r="P22" s="169"/>
      <c r="Q22" s="169"/>
      <c r="R22" s="169"/>
      <c r="S22" s="169"/>
      <c r="T22" s="169"/>
      <c r="U22" s="169"/>
      <c r="V22" s="169"/>
      <c r="W22" s="169"/>
      <c r="X22" s="169"/>
      <c r="Y22" s="169"/>
      <c r="AB22" s="170"/>
      <c r="AC22" s="171"/>
      <c r="AE22" s="169"/>
      <c r="AF22" s="169"/>
      <c r="AG22" s="169"/>
      <c r="AH22" s="172"/>
      <c r="AI22" s="172"/>
      <c r="AJ22" s="172"/>
      <c r="AK22" s="171"/>
      <c r="AL22" s="171"/>
      <c r="AM22" s="171"/>
      <c r="AN22" s="171"/>
      <c r="AO22" s="172"/>
      <c r="AP22" s="172"/>
      <c r="AQ22" s="172"/>
      <c r="AR22" s="169"/>
      <c r="AS22" s="169"/>
      <c r="AT22" s="172"/>
      <c r="AU22" s="172"/>
      <c r="AV22" s="172"/>
      <c r="AW22" s="171"/>
    </row>
    <row r="23" spans="1:52" s="14" customFormat="1" x14ac:dyDescent="0.3">
      <c r="A23" s="193" t="s">
        <v>69</v>
      </c>
      <c r="B23"/>
      <c r="C23"/>
      <c r="D23" s="15"/>
      <c r="E23" s="15"/>
      <c r="F23" s="16">
        <v>1971</v>
      </c>
      <c r="G23" s="1"/>
      <c r="H23" s="1"/>
      <c r="I23" s="5"/>
      <c r="J23" s="20"/>
      <c r="K23" s="20"/>
      <c r="L23" s="20"/>
      <c r="M23" s="20"/>
      <c r="N23" s="20"/>
      <c r="O23" s="20"/>
      <c r="P23" s="20"/>
      <c r="Q23" s="20"/>
      <c r="R23" s="20"/>
      <c r="S23" s="28"/>
      <c r="T23" s="28"/>
      <c r="U23" s="28"/>
      <c r="V23" s="28"/>
      <c r="W23" s="28"/>
      <c r="X23" s="28"/>
      <c r="Y23" s="28"/>
      <c r="Z23" s="28"/>
      <c r="AA23" s="28"/>
      <c r="AB23" s="6"/>
      <c r="AC23" s="28"/>
      <c r="AD23" s="10"/>
      <c r="AE23" s="8"/>
      <c r="AG23" s="8"/>
      <c r="AH23" s="21"/>
      <c r="AI23" s="28"/>
      <c r="AJ23" s="27"/>
      <c r="AK23" s="27"/>
      <c r="AL23" s="27"/>
      <c r="AM23" s="28"/>
      <c r="AN23" s="63"/>
      <c r="AO23" s="63"/>
      <c r="AP23" s="63"/>
      <c r="AQ23" s="8"/>
      <c r="AR23" s="27"/>
      <c r="AS23" s="9"/>
      <c r="AT23" s="9"/>
      <c r="AU23" s="27"/>
      <c r="AV23" s="27"/>
      <c r="AW23" s="27"/>
      <c r="AX23" s="28"/>
    </row>
    <row r="24" spans="1:52" s="14" customFormat="1" x14ac:dyDescent="0.3">
      <c r="A24" s="193" t="s">
        <v>69</v>
      </c>
      <c r="B24"/>
      <c r="C24"/>
      <c r="D24" s="15"/>
      <c r="E24" s="15"/>
      <c r="F24" s="16">
        <v>1972</v>
      </c>
      <c r="G24" s="1"/>
      <c r="H24" s="1"/>
      <c r="I24" s="5"/>
      <c r="J24" s="20"/>
      <c r="K24" s="20"/>
      <c r="L24" s="20"/>
      <c r="M24" s="20"/>
      <c r="N24" s="20"/>
      <c r="O24" s="20"/>
      <c r="P24" s="20"/>
      <c r="Q24" s="20"/>
      <c r="R24" s="20"/>
      <c r="S24" s="28"/>
      <c r="T24" s="28"/>
      <c r="U24" s="28"/>
      <c r="V24" s="28"/>
      <c r="W24" s="28"/>
      <c r="X24" s="28"/>
      <c r="Y24" s="28"/>
      <c r="Z24" s="28"/>
      <c r="AA24" s="28"/>
      <c r="AB24" s="6"/>
      <c r="AC24" s="28"/>
      <c r="AD24" s="10"/>
      <c r="AE24" s="8"/>
      <c r="AG24" s="8"/>
      <c r="AH24" s="21"/>
      <c r="AI24" s="28"/>
      <c r="AJ24" s="27"/>
      <c r="AK24" s="27"/>
      <c r="AL24" s="27"/>
      <c r="AM24" s="28"/>
      <c r="AN24" s="63"/>
      <c r="AO24" s="63"/>
      <c r="AP24" s="63"/>
      <c r="AQ24" s="8"/>
      <c r="AR24" s="27"/>
      <c r="AS24" s="9"/>
      <c r="AT24" s="9"/>
      <c r="AU24" s="27"/>
      <c r="AV24" s="27"/>
      <c r="AW24" s="27"/>
      <c r="AX24" s="28"/>
    </row>
    <row r="25" spans="1:52" s="14" customFormat="1" x14ac:dyDescent="0.3">
      <c r="A25" s="193" t="s">
        <v>69</v>
      </c>
      <c r="B25"/>
      <c r="C25"/>
      <c r="D25"/>
      <c r="E25"/>
      <c r="F25" s="16">
        <v>1973</v>
      </c>
      <c r="G25" s="1"/>
      <c r="H25" s="1"/>
      <c r="I25" s="5">
        <f t="shared" ref="I25:I34" si="0">H25-G25+1</f>
        <v>1</v>
      </c>
      <c r="J25" s="20"/>
      <c r="K25" s="20"/>
      <c r="L25" s="20"/>
      <c r="M25" s="20"/>
      <c r="N25" s="18"/>
      <c r="O25" s="18"/>
      <c r="P25" s="18"/>
      <c r="Q25" s="18"/>
      <c r="R25" s="85"/>
      <c r="T25" s="28"/>
      <c r="U25" s="28"/>
      <c r="V25" s="28"/>
      <c r="W25" s="28"/>
      <c r="X25" s="28"/>
      <c r="Y25" s="28"/>
      <c r="Z25" s="28"/>
      <c r="AA25" s="28"/>
      <c r="AB25" s="8"/>
      <c r="AC25" s="28"/>
      <c r="AD25" s="10"/>
      <c r="AE25" s="8"/>
      <c r="AG25" s="28"/>
      <c r="AH25" s="21"/>
      <c r="AI25" s="96"/>
      <c r="AJ25" s="27"/>
      <c r="AK25" s="27"/>
      <c r="AL25" s="27"/>
      <c r="AM25" s="27"/>
      <c r="AN25" s="27"/>
      <c r="AO25" s="27"/>
      <c r="AP25" s="27"/>
      <c r="AQ25" s="27"/>
      <c r="AR25" s="27"/>
      <c r="AS25" s="9"/>
      <c r="AT25" s="9"/>
      <c r="AU25" s="9"/>
      <c r="AV25" s="9"/>
      <c r="AW25" s="9"/>
      <c r="AX25" s="9"/>
      <c r="AY25" s="9"/>
      <c r="AZ25" s="9"/>
    </row>
    <row r="26" spans="1:52" s="14" customFormat="1" x14ac:dyDescent="0.3">
      <c r="A26" s="193" t="s">
        <v>69</v>
      </c>
      <c r="B26"/>
      <c r="C26"/>
      <c r="D26"/>
      <c r="E26"/>
      <c r="F26" s="16">
        <v>1974</v>
      </c>
      <c r="G26" s="1"/>
      <c r="H26" s="1"/>
      <c r="I26" s="5">
        <f t="shared" si="0"/>
        <v>1</v>
      </c>
      <c r="J26" s="20"/>
      <c r="K26" s="20"/>
      <c r="L26" s="20"/>
      <c r="M26" s="20"/>
      <c r="N26" s="18"/>
      <c r="O26" s="18"/>
      <c r="P26" s="18"/>
      <c r="Q26" s="18"/>
      <c r="R26" s="85"/>
      <c r="T26" s="28"/>
      <c r="U26" s="28"/>
      <c r="V26" s="28"/>
      <c r="W26" s="28"/>
      <c r="X26" s="28"/>
      <c r="Y26" s="28"/>
      <c r="Z26" s="28"/>
      <c r="AA26" s="28"/>
      <c r="AB26" s="8"/>
      <c r="AC26" s="28"/>
      <c r="AD26" s="10"/>
      <c r="AE26" s="8"/>
      <c r="AG26" s="28"/>
      <c r="AH26" s="21"/>
      <c r="AI26" s="96"/>
      <c r="AJ26" s="27"/>
      <c r="AK26" s="27"/>
      <c r="AL26" s="27"/>
      <c r="AM26" s="27"/>
      <c r="AN26" s="27"/>
      <c r="AO26" s="27"/>
      <c r="AP26" s="27"/>
      <c r="AQ26" s="27"/>
      <c r="AR26" s="27"/>
      <c r="AS26" s="9"/>
      <c r="AT26" s="9"/>
      <c r="AU26" s="9"/>
      <c r="AV26" s="9"/>
      <c r="AW26" s="9"/>
      <c r="AX26" s="9"/>
      <c r="AY26" s="9"/>
      <c r="AZ26" s="9"/>
    </row>
    <row r="27" spans="1:52" s="14" customFormat="1" x14ac:dyDescent="0.3">
      <c r="A27" s="193" t="s">
        <v>69</v>
      </c>
      <c r="B27"/>
      <c r="C27"/>
      <c r="D27"/>
      <c r="E27"/>
      <c r="F27" s="16">
        <v>1975</v>
      </c>
      <c r="G27" s="1"/>
      <c r="H27" s="1"/>
      <c r="I27" s="5">
        <f t="shared" si="0"/>
        <v>1</v>
      </c>
      <c r="J27" s="8"/>
      <c r="K27" s="18"/>
      <c r="L27" s="18"/>
      <c r="M27" s="18"/>
      <c r="N27" s="18"/>
      <c r="O27" s="18"/>
      <c r="P27" s="18"/>
      <c r="Q27" s="18"/>
      <c r="R27" s="85"/>
      <c r="T27" s="28"/>
      <c r="U27" s="28"/>
      <c r="V27" s="28"/>
      <c r="W27" s="28"/>
      <c r="X27" s="28"/>
      <c r="Y27" s="28"/>
      <c r="Z27" s="28"/>
      <c r="AA27" s="28"/>
      <c r="AB27" s="8"/>
      <c r="AC27" s="28"/>
      <c r="AD27" s="10"/>
      <c r="AE27" s="8"/>
      <c r="AG27" s="28"/>
      <c r="AH27" s="21"/>
      <c r="AI27" s="96"/>
      <c r="AJ27" s="27"/>
      <c r="AK27" s="27"/>
      <c r="AL27" s="27"/>
      <c r="AM27" s="27"/>
      <c r="AN27" s="27"/>
      <c r="AO27" s="27"/>
      <c r="AP27" s="27"/>
      <c r="AQ27" s="27"/>
      <c r="AR27" s="27"/>
      <c r="AS27" s="9"/>
      <c r="AT27" s="9"/>
      <c r="AU27" s="9"/>
      <c r="AV27" s="9"/>
      <c r="AW27" s="9"/>
      <c r="AX27" s="9"/>
      <c r="AY27" s="9"/>
      <c r="AZ27" s="9"/>
    </row>
    <row r="28" spans="1:52" s="14" customFormat="1" x14ac:dyDescent="0.3">
      <c r="A28" s="193" t="s">
        <v>69</v>
      </c>
      <c r="B28"/>
      <c r="C28"/>
      <c r="D28"/>
      <c r="E28"/>
      <c r="F28" s="16">
        <v>1976</v>
      </c>
      <c r="G28" s="1"/>
      <c r="H28" s="1"/>
      <c r="I28" s="5">
        <f t="shared" si="0"/>
        <v>1</v>
      </c>
      <c r="J28" s="20"/>
      <c r="K28" s="20"/>
      <c r="L28" s="20"/>
      <c r="M28" s="20"/>
      <c r="N28" s="18"/>
      <c r="O28" s="18"/>
      <c r="P28" s="18"/>
      <c r="Q28" s="18"/>
      <c r="R28" s="85"/>
      <c r="T28" s="28"/>
      <c r="U28" s="28"/>
      <c r="V28" s="28"/>
      <c r="W28" s="28"/>
      <c r="X28" s="28"/>
      <c r="Y28" s="28"/>
      <c r="Z28" s="28"/>
      <c r="AA28" s="28"/>
      <c r="AB28" s="8"/>
      <c r="AC28" s="28"/>
      <c r="AD28" s="10"/>
      <c r="AE28" s="8"/>
      <c r="AG28" s="28"/>
      <c r="AH28" s="21"/>
      <c r="AI28" s="96"/>
      <c r="AJ28" s="27"/>
      <c r="AK28" s="27"/>
      <c r="AL28" s="27"/>
      <c r="AM28" s="27"/>
      <c r="AN28" s="27"/>
      <c r="AO28" s="27"/>
      <c r="AP28" s="27"/>
      <c r="AQ28" s="27"/>
      <c r="AR28" s="27"/>
      <c r="AS28" s="9"/>
      <c r="AT28" s="9"/>
      <c r="AU28" s="9"/>
      <c r="AV28" s="9"/>
      <c r="AW28" s="9"/>
      <c r="AX28" s="9"/>
      <c r="AY28" s="9"/>
      <c r="AZ28" s="9"/>
    </row>
    <row r="29" spans="1:52" s="14" customFormat="1" x14ac:dyDescent="0.3">
      <c r="A29" s="193" t="s">
        <v>69</v>
      </c>
      <c r="B29"/>
      <c r="C29"/>
      <c r="D29"/>
      <c r="E29"/>
      <c r="F29" s="16">
        <v>1977</v>
      </c>
      <c r="G29" s="1"/>
      <c r="H29" s="1"/>
      <c r="I29" s="5">
        <f t="shared" si="0"/>
        <v>1</v>
      </c>
      <c r="J29" s="20"/>
      <c r="K29" s="20"/>
      <c r="L29" s="20"/>
      <c r="M29" s="20"/>
      <c r="N29" s="18"/>
      <c r="O29" s="18"/>
      <c r="P29" s="18"/>
      <c r="Q29" s="18"/>
      <c r="R29" s="85"/>
      <c r="T29" s="28"/>
      <c r="U29" s="28"/>
      <c r="V29" s="28"/>
      <c r="W29" s="28"/>
      <c r="X29" s="28"/>
      <c r="Y29" s="28"/>
      <c r="Z29" s="28"/>
      <c r="AA29" s="28"/>
      <c r="AB29" s="8"/>
      <c r="AC29" s="28"/>
      <c r="AD29" s="10"/>
      <c r="AE29" s="8"/>
      <c r="AG29" s="28"/>
      <c r="AH29" s="21"/>
      <c r="AI29" s="96"/>
      <c r="AJ29" s="27"/>
      <c r="AK29" s="27"/>
      <c r="AL29" s="27"/>
      <c r="AM29" s="27"/>
      <c r="AN29" s="27"/>
      <c r="AO29" s="27"/>
      <c r="AP29" s="27"/>
      <c r="AQ29" s="27"/>
      <c r="AR29" s="27"/>
      <c r="AS29" s="9"/>
      <c r="AT29" s="9"/>
      <c r="AU29" s="9"/>
      <c r="AV29" s="9"/>
      <c r="AW29" s="9"/>
      <c r="AX29" s="9"/>
      <c r="AY29" s="9"/>
      <c r="AZ29" s="9"/>
    </row>
    <row r="30" spans="1:52" s="51" customFormat="1" x14ac:dyDescent="0.3">
      <c r="A30" s="57" t="s">
        <v>151</v>
      </c>
      <c r="B30" s="48"/>
      <c r="C30" s="48"/>
      <c r="D30" s="49"/>
      <c r="E30" s="49"/>
      <c r="F30" s="50"/>
      <c r="I30" s="58"/>
      <c r="J30" s="52"/>
      <c r="K30" s="52"/>
      <c r="L30" s="52"/>
      <c r="M30" s="52"/>
      <c r="N30" s="53"/>
      <c r="O30" s="53"/>
      <c r="P30" s="53"/>
      <c r="Q30" s="53"/>
      <c r="R30" s="53"/>
      <c r="S30" s="53"/>
      <c r="T30" s="53"/>
      <c r="U30" s="53"/>
      <c r="V30" s="53"/>
      <c r="W30" s="53"/>
      <c r="X30" s="53"/>
      <c r="Y30" s="53"/>
      <c r="Z30" s="53"/>
      <c r="AA30" s="53"/>
      <c r="AD30" s="54"/>
      <c r="AE30" s="55"/>
      <c r="AG30" s="53"/>
      <c r="AH30" s="53"/>
      <c r="AI30" s="53"/>
      <c r="AJ30" s="56"/>
      <c r="AK30" s="56"/>
      <c r="AL30" s="56"/>
      <c r="AM30" s="55"/>
      <c r="AN30" s="55"/>
      <c r="AO30" s="55"/>
      <c r="AP30" s="55"/>
      <c r="AQ30" s="56"/>
      <c r="AR30" s="56"/>
      <c r="AS30" s="53"/>
      <c r="AT30" s="53"/>
      <c r="AU30" s="56"/>
      <c r="AV30" s="56"/>
      <c r="AW30" s="56"/>
      <c r="AX30" s="55"/>
    </row>
    <row r="31" spans="1:52" s="14" customFormat="1" x14ac:dyDescent="0.3">
      <c r="A31" s="193" t="s">
        <v>69</v>
      </c>
      <c r="B31"/>
      <c r="C31"/>
      <c r="D31"/>
      <c r="E31"/>
      <c r="F31" s="16">
        <v>1978</v>
      </c>
      <c r="G31" s="1"/>
      <c r="H31" s="1"/>
      <c r="I31" s="5">
        <f t="shared" si="0"/>
        <v>1</v>
      </c>
      <c r="J31" s="20"/>
      <c r="K31" s="20"/>
      <c r="L31" s="20"/>
      <c r="M31" s="20"/>
      <c r="N31" s="18"/>
      <c r="O31" s="18"/>
      <c r="P31" s="18"/>
      <c r="Q31" s="18"/>
      <c r="R31" s="85"/>
      <c r="T31" s="28"/>
      <c r="U31" s="28"/>
      <c r="V31" s="28"/>
      <c r="W31" s="28"/>
      <c r="X31" s="28"/>
      <c r="Y31" s="28"/>
      <c r="Z31" s="28"/>
      <c r="AA31" s="28"/>
      <c r="AB31" s="8"/>
      <c r="AC31" s="28"/>
      <c r="AD31" s="10"/>
      <c r="AE31" s="8"/>
      <c r="AG31" s="28"/>
      <c r="AH31" s="21"/>
      <c r="AI31" s="96"/>
      <c r="AJ31" s="27"/>
      <c r="AK31" s="27"/>
      <c r="AL31" s="27"/>
      <c r="AM31" s="27"/>
      <c r="AN31" s="27"/>
      <c r="AO31" s="27"/>
      <c r="AP31" s="27"/>
      <c r="AQ31" s="27"/>
      <c r="AR31" s="27"/>
      <c r="AS31" s="9"/>
      <c r="AT31" s="9"/>
      <c r="AU31" s="9"/>
      <c r="AV31" s="9"/>
      <c r="AW31" s="9"/>
      <c r="AX31" s="9"/>
      <c r="AY31" s="9"/>
      <c r="AZ31" s="9"/>
    </row>
    <row r="32" spans="1:52" s="14" customFormat="1" x14ac:dyDescent="0.3">
      <c r="A32" s="193" t="s">
        <v>69</v>
      </c>
      <c r="B32"/>
      <c r="C32"/>
      <c r="D32"/>
      <c r="E32"/>
      <c r="F32" s="82">
        <v>1979</v>
      </c>
      <c r="G32" s="1"/>
      <c r="H32" s="1"/>
      <c r="I32" s="5">
        <f t="shared" si="0"/>
        <v>1</v>
      </c>
      <c r="J32" s="20"/>
      <c r="K32" s="20"/>
      <c r="L32" s="20"/>
      <c r="M32" s="20"/>
      <c r="N32" s="18"/>
      <c r="O32" s="18"/>
      <c r="P32" s="18"/>
      <c r="Q32" s="18"/>
      <c r="R32" s="85"/>
      <c r="T32" s="28"/>
      <c r="U32" s="28"/>
      <c r="V32" s="28"/>
      <c r="W32" s="28"/>
      <c r="X32" s="28"/>
      <c r="Y32" s="28"/>
      <c r="Z32" s="28"/>
      <c r="AA32" s="28"/>
      <c r="AB32" s="8"/>
      <c r="AC32" s="28"/>
      <c r="AD32" s="10"/>
      <c r="AE32" s="8"/>
      <c r="AG32" s="28"/>
      <c r="AH32" s="21"/>
      <c r="AI32" s="96"/>
      <c r="AJ32" s="27"/>
      <c r="AK32" s="27"/>
      <c r="AL32" s="27"/>
      <c r="AM32" s="27"/>
      <c r="AN32" s="27"/>
      <c r="AO32" s="27"/>
      <c r="AP32" s="27"/>
      <c r="AQ32" s="27"/>
      <c r="AR32" s="27"/>
      <c r="AS32" s="9"/>
      <c r="AT32" s="9"/>
      <c r="AU32" s="9"/>
      <c r="AV32" s="9"/>
      <c r="AW32" s="9"/>
      <c r="AX32" s="9"/>
      <c r="AY32" s="9"/>
      <c r="AZ32" s="9"/>
    </row>
    <row r="33" spans="1:73" s="14" customFormat="1" x14ac:dyDescent="0.3">
      <c r="A33" s="193" t="s">
        <v>69</v>
      </c>
      <c r="B33"/>
      <c r="C33"/>
      <c r="D33"/>
      <c r="E33"/>
      <c r="F33" s="16">
        <v>1980</v>
      </c>
      <c r="G33" s="1"/>
      <c r="H33" s="1"/>
      <c r="I33" s="5">
        <f t="shared" si="0"/>
        <v>1</v>
      </c>
      <c r="J33" s="20"/>
      <c r="K33" s="20"/>
      <c r="L33" s="20"/>
      <c r="M33" s="20"/>
      <c r="N33" s="18"/>
      <c r="O33" s="18"/>
      <c r="P33" s="18"/>
      <c r="Q33" s="18"/>
      <c r="R33" s="85"/>
      <c r="T33" s="28"/>
      <c r="U33" s="28"/>
      <c r="V33" s="28"/>
      <c r="W33" s="28"/>
      <c r="X33" s="28"/>
      <c r="Y33" s="28"/>
      <c r="Z33" s="28"/>
      <c r="AA33" s="28"/>
      <c r="AB33" s="8"/>
      <c r="AC33" s="28"/>
      <c r="AD33" s="10"/>
      <c r="AE33" s="8"/>
      <c r="AG33" s="28"/>
      <c r="AH33" s="21"/>
      <c r="AI33" s="28"/>
      <c r="AJ33" s="27"/>
      <c r="AK33" s="27"/>
      <c r="AL33" s="27"/>
      <c r="AM33" s="27"/>
      <c r="AN33" s="27"/>
      <c r="AO33" s="27"/>
      <c r="AP33" s="27"/>
      <c r="AQ33" s="27"/>
      <c r="AR33" s="27"/>
      <c r="AS33" s="9"/>
      <c r="AT33" s="9"/>
      <c r="AU33" s="9"/>
      <c r="AV33" s="9"/>
      <c r="AW33" s="9"/>
      <c r="AX33" s="9"/>
      <c r="AY33" s="9"/>
      <c r="AZ33" s="9"/>
    </row>
    <row r="34" spans="1:73" s="14" customFormat="1" x14ac:dyDescent="0.3">
      <c r="A34" s="193" t="s">
        <v>69</v>
      </c>
      <c r="B34"/>
      <c r="C34"/>
      <c r="D34"/>
      <c r="E34"/>
      <c r="F34" s="16">
        <v>1981</v>
      </c>
      <c r="G34" s="1"/>
      <c r="H34" s="1"/>
      <c r="I34" s="5">
        <f t="shared" si="0"/>
        <v>1</v>
      </c>
      <c r="J34" s="20"/>
      <c r="K34" s="20"/>
      <c r="L34" s="20"/>
      <c r="M34" s="20"/>
      <c r="N34" s="18"/>
      <c r="O34" s="18"/>
      <c r="P34" s="18"/>
      <c r="Q34" s="18"/>
      <c r="R34" s="85"/>
      <c r="T34" s="28"/>
      <c r="U34" s="28"/>
      <c r="V34" s="28"/>
      <c r="W34" s="28"/>
      <c r="X34" s="28"/>
      <c r="Y34" s="28"/>
      <c r="Z34" s="28"/>
      <c r="AA34" s="28"/>
      <c r="AB34" s="8"/>
      <c r="AC34" s="28"/>
      <c r="AD34" s="10"/>
      <c r="AE34" s="8"/>
      <c r="AG34" s="28"/>
      <c r="AH34" s="21"/>
      <c r="AI34" s="28"/>
      <c r="AJ34" s="27"/>
      <c r="AK34" s="27"/>
      <c r="AL34" s="27"/>
      <c r="AM34" s="27"/>
      <c r="AN34" s="27"/>
      <c r="AO34" s="27"/>
      <c r="AP34" s="27"/>
      <c r="AQ34" s="27"/>
      <c r="AR34" s="27"/>
      <c r="AS34" s="9"/>
      <c r="AT34" s="9"/>
      <c r="AU34" s="9"/>
      <c r="AV34" s="9"/>
      <c r="AW34" s="9"/>
      <c r="AX34" s="9"/>
      <c r="AY34" s="9"/>
      <c r="AZ34" s="9"/>
    </row>
    <row r="35" spans="1:73" s="51" customFormat="1" x14ac:dyDescent="0.3">
      <c r="A35" s="57" t="s">
        <v>130</v>
      </c>
      <c r="B35" s="48"/>
      <c r="C35" s="48"/>
      <c r="D35" s="49"/>
      <c r="E35" s="49"/>
      <c r="F35" s="50"/>
      <c r="I35" s="58"/>
      <c r="J35" s="52"/>
      <c r="K35" s="52"/>
      <c r="L35" s="52"/>
      <c r="M35" s="52"/>
      <c r="N35" s="53"/>
      <c r="O35" s="53"/>
      <c r="P35" s="53"/>
      <c r="Q35" s="53"/>
      <c r="R35" s="53"/>
      <c r="S35" s="53"/>
      <c r="T35" s="53"/>
      <c r="U35" s="53"/>
      <c r="V35" s="53"/>
      <c r="W35" s="53"/>
      <c r="X35" s="53"/>
      <c r="Y35" s="53"/>
      <c r="Z35" s="53"/>
      <c r="AA35" s="53"/>
      <c r="AD35" s="54"/>
      <c r="AE35" s="55"/>
      <c r="AG35" s="53"/>
      <c r="AH35" s="53"/>
      <c r="AI35" s="53"/>
      <c r="AJ35" s="56"/>
      <c r="AK35" s="56"/>
      <c r="AL35" s="56"/>
      <c r="AM35" s="55"/>
      <c r="AN35" s="55"/>
      <c r="AO35" s="55"/>
      <c r="AP35" s="55"/>
      <c r="AQ35" s="56"/>
      <c r="AR35" s="56"/>
      <c r="AS35" s="53"/>
      <c r="AT35" s="53"/>
      <c r="AU35" s="56"/>
      <c r="AV35" s="56"/>
      <c r="AW35" s="56"/>
      <c r="AX35" s="55"/>
    </row>
    <row r="36" spans="1:73" s="14" customFormat="1" x14ac:dyDescent="0.3">
      <c r="A36" s="193" t="s">
        <v>69</v>
      </c>
      <c r="B36"/>
      <c r="C36"/>
      <c r="D36"/>
      <c r="E36"/>
      <c r="F36" s="16">
        <v>1982</v>
      </c>
      <c r="G36" s="1"/>
      <c r="H36" s="1"/>
      <c r="I36" s="5">
        <f t="shared" ref="I36:I40" si="1">H36-G36+1</f>
        <v>1</v>
      </c>
      <c r="J36" s="6"/>
      <c r="K36" s="20"/>
      <c r="L36" s="20"/>
      <c r="M36" s="20"/>
      <c r="N36" s="18"/>
      <c r="O36" s="18"/>
      <c r="P36" s="18"/>
      <c r="Q36" s="18"/>
      <c r="R36" s="18"/>
      <c r="S36" s="6"/>
      <c r="T36" s="28"/>
      <c r="U36" s="28"/>
      <c r="V36" s="28"/>
      <c r="W36" s="28"/>
      <c r="X36" s="28"/>
      <c r="Y36" s="28"/>
      <c r="Z36" s="28"/>
      <c r="AA36" s="28"/>
      <c r="AB36" s="8"/>
      <c r="AD36" s="25" t="e">
        <f>AVERAGE(AD37,AD38,AD39)</f>
        <v>#DIV/0!</v>
      </c>
      <c r="AE36" s="8"/>
      <c r="AG36" s="28"/>
      <c r="AH36" s="21"/>
      <c r="AI36" s="9"/>
      <c r="AJ36" s="27"/>
      <c r="AK36" s="27"/>
      <c r="AL36" s="27"/>
      <c r="AM36" s="28"/>
      <c r="AN36" s="63"/>
      <c r="AO36" s="63"/>
      <c r="AP36" s="63"/>
      <c r="AQ36" s="63"/>
      <c r="AR36" s="63"/>
      <c r="AS36" s="9"/>
      <c r="AT36" s="9"/>
      <c r="AU36" s="27"/>
      <c r="AV36" s="27"/>
      <c r="AW36" s="27"/>
      <c r="AX36" s="28"/>
    </row>
    <row r="37" spans="1:73" s="14" customFormat="1" x14ac:dyDescent="0.3">
      <c r="A37" s="193" t="s">
        <v>69</v>
      </c>
      <c r="B37"/>
      <c r="C37"/>
      <c r="D37" s="7"/>
      <c r="E37" s="7"/>
      <c r="F37" s="16">
        <v>1983</v>
      </c>
      <c r="G37" s="1"/>
      <c r="H37" s="1"/>
      <c r="I37" s="5">
        <f t="shared" si="1"/>
        <v>1</v>
      </c>
      <c r="J37" s="20"/>
      <c r="K37" s="20"/>
      <c r="L37" s="20"/>
      <c r="M37" s="20"/>
      <c r="N37" s="20"/>
      <c r="O37" s="20"/>
      <c r="P37" s="20"/>
      <c r="Q37" s="20"/>
      <c r="R37" s="18"/>
      <c r="S37" s="28"/>
      <c r="T37" s="28"/>
      <c r="U37" s="28"/>
      <c r="V37" s="28"/>
      <c r="W37" s="28"/>
      <c r="X37" s="28"/>
      <c r="Y37" s="28"/>
      <c r="Z37" s="28"/>
      <c r="AA37" s="28"/>
      <c r="AB37" s="6"/>
      <c r="AC37" s="28"/>
      <c r="AD37" s="10" t="e">
        <f>S37/AC37</f>
        <v>#DIV/0!</v>
      </c>
      <c r="AE37" s="8" t="e">
        <f>J37/N37*S37</f>
        <v>#DIV/0!</v>
      </c>
      <c r="AG37" s="8"/>
      <c r="AH37" s="21"/>
      <c r="AI37" s="28"/>
      <c r="AJ37" s="27"/>
      <c r="AK37" s="27"/>
      <c r="AL37" s="27"/>
      <c r="AM37" s="28"/>
      <c r="AN37" s="63"/>
      <c r="AO37" s="63"/>
      <c r="AP37" s="63"/>
      <c r="AQ37" s="27"/>
      <c r="AR37" s="27"/>
      <c r="AS37" s="9"/>
      <c r="AT37" s="9"/>
      <c r="AU37" s="27"/>
      <c r="AV37" s="27"/>
      <c r="AW37" s="27"/>
      <c r="AX37" s="28"/>
    </row>
    <row r="38" spans="1:73" s="14" customFormat="1" x14ac:dyDescent="0.3">
      <c r="A38" s="193" t="s">
        <v>69</v>
      </c>
      <c r="B38"/>
      <c r="C38"/>
      <c r="D38" s="7"/>
      <c r="E38" s="7"/>
      <c r="F38" s="16">
        <v>1984</v>
      </c>
      <c r="G38" s="1"/>
      <c r="H38" s="1"/>
      <c r="I38" s="5">
        <f t="shared" si="1"/>
        <v>1</v>
      </c>
      <c r="J38" s="20"/>
      <c r="K38" s="20"/>
      <c r="L38" s="20"/>
      <c r="M38" s="20"/>
      <c r="N38" s="20"/>
      <c r="O38" s="20"/>
      <c r="P38" s="20"/>
      <c r="Q38" s="20"/>
      <c r="R38" s="18"/>
      <c r="S38" s="28"/>
      <c r="T38" s="28"/>
      <c r="U38" s="28"/>
      <c r="V38" s="28"/>
      <c r="W38" s="28"/>
      <c r="X38" s="28"/>
      <c r="Y38" s="28"/>
      <c r="Z38" s="28"/>
      <c r="AA38" s="28"/>
      <c r="AB38" s="6"/>
      <c r="AC38" s="28"/>
      <c r="AD38" s="10" t="e">
        <f>S38/AC38</f>
        <v>#DIV/0!</v>
      </c>
      <c r="AE38" s="8" t="e">
        <f>J38/N38*S38</f>
        <v>#DIV/0!</v>
      </c>
      <c r="AG38" s="8"/>
      <c r="AH38" s="21"/>
      <c r="AI38" s="28"/>
      <c r="AJ38" s="27"/>
      <c r="AK38" s="27"/>
      <c r="AL38" s="27"/>
      <c r="AM38" s="28"/>
      <c r="AN38" s="63"/>
      <c r="AO38" s="63"/>
      <c r="AP38" s="63"/>
      <c r="AQ38" s="27"/>
      <c r="AR38" s="27"/>
      <c r="AS38" s="9"/>
      <c r="AT38" s="9"/>
      <c r="AU38" s="27"/>
      <c r="AV38" s="27"/>
      <c r="AW38" s="27"/>
      <c r="AX38" s="28"/>
    </row>
    <row r="39" spans="1:73" s="14" customFormat="1" x14ac:dyDescent="0.3">
      <c r="A39" s="193" t="s">
        <v>69</v>
      </c>
      <c r="B39"/>
      <c r="C39"/>
      <c r="D39" s="7"/>
      <c r="E39" s="7"/>
      <c r="F39" s="16">
        <v>1985</v>
      </c>
      <c r="G39" s="1"/>
      <c r="H39" s="1"/>
      <c r="I39" s="5">
        <f t="shared" si="1"/>
        <v>1</v>
      </c>
      <c r="J39" s="6"/>
      <c r="K39" s="20"/>
      <c r="L39" s="18"/>
      <c r="M39" s="18"/>
      <c r="N39" s="18"/>
      <c r="O39" s="18"/>
      <c r="P39" s="18"/>
      <c r="Q39" s="18"/>
      <c r="R39" s="18"/>
      <c r="S39" s="28"/>
      <c r="T39" s="28"/>
      <c r="U39" s="28"/>
      <c r="V39" s="28"/>
      <c r="W39" s="28"/>
      <c r="X39" s="28"/>
      <c r="Y39" s="28"/>
      <c r="Z39" s="28"/>
      <c r="AA39" s="28"/>
      <c r="AB39" s="6"/>
      <c r="AC39" s="28"/>
      <c r="AD39" s="10" t="e">
        <f>S39/AC39</f>
        <v>#DIV/0!</v>
      </c>
      <c r="AE39" s="8" t="e">
        <f>J39/N39*S39</f>
        <v>#DIV/0!</v>
      </c>
      <c r="AF39" s="26"/>
      <c r="AG39" s="8"/>
      <c r="AH39" s="21"/>
      <c r="AI39" s="28"/>
      <c r="AJ39" s="27"/>
      <c r="AK39" s="27"/>
      <c r="AL39" s="27"/>
      <c r="AM39" s="28"/>
      <c r="AN39" s="63"/>
      <c r="AO39" s="63"/>
      <c r="AP39" s="63"/>
      <c r="AQ39" s="27"/>
      <c r="AR39" s="27"/>
      <c r="AS39" s="62"/>
      <c r="AT39" s="9"/>
      <c r="AU39" s="27"/>
      <c r="AV39" s="27"/>
      <c r="AW39" s="27"/>
      <c r="AX39" s="28"/>
    </row>
    <row r="40" spans="1:73" s="14" customFormat="1" x14ac:dyDescent="0.3">
      <c r="A40" s="193" t="s">
        <v>69</v>
      </c>
      <c r="B40"/>
      <c r="C40"/>
      <c r="D40" s="7"/>
      <c r="E40" s="7"/>
      <c r="F40" s="16">
        <v>1986</v>
      </c>
      <c r="G40" s="1"/>
      <c r="H40" s="1"/>
      <c r="I40" s="5">
        <f t="shared" si="1"/>
        <v>1</v>
      </c>
      <c r="J40" s="62"/>
      <c r="K40" s="20"/>
      <c r="L40" s="18"/>
      <c r="M40" s="18"/>
      <c r="N40" s="18"/>
      <c r="O40" s="18"/>
      <c r="P40" s="18"/>
      <c r="Q40" s="18"/>
      <c r="R40" s="18"/>
      <c r="S40" s="28"/>
      <c r="T40" s="21"/>
      <c r="U40" s="21"/>
      <c r="V40" s="21"/>
      <c r="W40" s="18"/>
      <c r="X40" s="21"/>
      <c r="Y40" s="21"/>
      <c r="Z40" s="21"/>
      <c r="AA40" s="21"/>
      <c r="AB40" s="26"/>
      <c r="AC40" s="28"/>
      <c r="AD40" s="25" t="e">
        <f>AVERAGE(AD38:AD39)</f>
        <v>#DIV/0!</v>
      </c>
      <c r="AE40" s="8" t="e">
        <f>J40/N40*S40</f>
        <v>#DIV/0!</v>
      </c>
      <c r="AF40" s="26" t="e">
        <f>S40/AD40</f>
        <v>#DIV/0!</v>
      </c>
      <c r="AG40" s="8"/>
      <c r="AH40" s="21"/>
      <c r="AI40" s="9"/>
      <c r="AJ40" s="27"/>
      <c r="AK40" s="27"/>
      <c r="AL40" s="27"/>
      <c r="AM40" s="9"/>
      <c r="AN40" s="63"/>
      <c r="AO40" s="63"/>
      <c r="AP40" s="63"/>
      <c r="AQ40" s="8"/>
      <c r="AR40" s="27"/>
      <c r="AS40" s="9"/>
      <c r="AT40" s="9"/>
      <c r="AU40" s="27"/>
      <c r="AV40" s="27"/>
      <c r="AW40" s="27"/>
      <c r="AX40" s="28"/>
    </row>
    <row r="41" spans="1:73" s="51" customFormat="1" x14ac:dyDescent="0.3">
      <c r="A41" s="57" t="s">
        <v>460</v>
      </c>
      <c r="B41" s="48"/>
      <c r="C41" s="48"/>
      <c r="D41" s="49"/>
      <c r="E41" s="49"/>
      <c r="F41" s="50"/>
      <c r="I41" s="58"/>
      <c r="J41" s="52"/>
      <c r="K41" s="52"/>
      <c r="L41" s="52"/>
      <c r="M41" s="52"/>
      <c r="N41" s="53"/>
      <c r="O41" s="53"/>
      <c r="P41" s="53"/>
      <c r="Q41" s="53"/>
      <c r="R41" s="53"/>
      <c r="S41" s="53"/>
      <c r="T41" s="53"/>
      <c r="U41" s="53"/>
      <c r="V41" s="53"/>
      <c r="W41" s="53"/>
      <c r="X41" s="53"/>
      <c r="Y41" s="53"/>
      <c r="Z41" s="53"/>
      <c r="AA41" s="53"/>
      <c r="AD41" s="54"/>
      <c r="AE41" s="55"/>
      <c r="AG41" s="53"/>
      <c r="AH41" s="53"/>
      <c r="AI41" s="53"/>
      <c r="AJ41" s="56"/>
      <c r="AK41" s="56"/>
      <c r="AL41" s="56"/>
      <c r="AM41" s="55"/>
      <c r="AN41" s="55"/>
      <c r="AO41" s="55"/>
      <c r="AP41" s="55"/>
      <c r="AQ41" s="56"/>
      <c r="AR41" s="56"/>
      <c r="AS41" s="53"/>
      <c r="AT41" s="53"/>
      <c r="AU41" s="56"/>
      <c r="AV41" s="56"/>
      <c r="AW41" s="56"/>
      <c r="AX41" s="55"/>
    </row>
    <row r="42" spans="1:73" s="14" customFormat="1" x14ac:dyDescent="0.3">
      <c r="A42" s="193" t="s">
        <v>69</v>
      </c>
      <c r="B42" s="193"/>
      <c r="C42" s="193"/>
      <c r="D42" s="15"/>
      <c r="E42" s="15"/>
      <c r="F42" s="16">
        <v>1987</v>
      </c>
      <c r="I42" s="194"/>
      <c r="J42" s="195"/>
      <c r="K42" s="196"/>
      <c r="L42" s="197"/>
      <c r="M42" s="197"/>
      <c r="N42" s="197"/>
      <c r="O42" s="197"/>
      <c r="P42" s="197"/>
      <c r="Q42" s="105"/>
      <c r="R42" s="20"/>
      <c r="S42" s="67"/>
      <c r="T42" s="67"/>
      <c r="U42" s="106"/>
      <c r="V42" s="21"/>
      <c r="W42" s="67"/>
      <c r="X42" s="67"/>
      <c r="Y42" s="198"/>
      <c r="Z42" s="199"/>
      <c r="AA42" s="21"/>
      <c r="AB42" s="68"/>
      <c r="AC42" s="67"/>
      <c r="AD42" s="106"/>
      <c r="AE42" s="21"/>
      <c r="AF42" s="68"/>
      <c r="AG42" s="67"/>
      <c r="AH42" s="67"/>
      <c r="AI42" s="198"/>
      <c r="AJ42" s="200"/>
      <c r="AK42" s="24"/>
      <c r="AL42" s="22"/>
      <c r="AM42" s="69"/>
      <c r="AN42" s="201"/>
      <c r="AO42" s="21"/>
      <c r="AP42" s="201"/>
      <c r="AQ42" s="21"/>
      <c r="AR42" s="68"/>
      <c r="AS42" s="67"/>
      <c r="AT42" s="67"/>
      <c r="AU42" s="67"/>
      <c r="AV42" s="71"/>
      <c r="AW42" s="21"/>
      <c r="AX42" s="68"/>
      <c r="AY42" s="67"/>
      <c r="AZ42" s="201"/>
      <c r="BA42" s="21"/>
      <c r="BB42" s="201"/>
      <c r="BC42" s="202"/>
      <c r="BD42" s="21"/>
      <c r="BE42" s="68"/>
      <c r="BF42" s="67"/>
      <c r="BG42" s="71"/>
      <c r="BH42" s="68"/>
      <c r="BI42" s="67"/>
      <c r="BJ42" s="203"/>
      <c r="BK42" s="21"/>
      <c r="BL42" s="203"/>
      <c r="BM42" s="21"/>
      <c r="BN42" s="68"/>
      <c r="BO42" s="67"/>
      <c r="BP42" s="203"/>
      <c r="BQ42" s="21"/>
      <c r="BR42" s="203"/>
      <c r="BS42" s="21"/>
      <c r="BT42" s="68"/>
      <c r="BU42" s="67"/>
    </row>
    <row r="43" spans="1:73" s="14" customFormat="1" x14ac:dyDescent="0.3">
      <c r="A43" s="193" t="s">
        <v>69</v>
      </c>
      <c r="B43" s="193"/>
      <c r="C43" s="193"/>
      <c r="D43" s="15"/>
      <c r="E43" s="15"/>
      <c r="F43" s="16">
        <v>1988</v>
      </c>
      <c r="I43" s="194"/>
      <c r="J43" s="195"/>
      <c r="K43" s="196"/>
      <c r="L43" s="197"/>
      <c r="M43" s="197"/>
      <c r="N43" s="197"/>
      <c r="O43" s="197"/>
      <c r="P43" s="197"/>
      <c r="Q43" s="105"/>
      <c r="R43" s="20"/>
      <c r="S43" s="67"/>
      <c r="T43" s="67"/>
      <c r="U43" s="106"/>
      <c r="V43" s="21"/>
      <c r="W43" s="67"/>
      <c r="X43" s="67"/>
      <c r="Y43" s="198"/>
      <c r="Z43" s="199"/>
      <c r="AA43" s="21"/>
      <c r="AB43" s="68"/>
      <c r="AC43" s="67"/>
      <c r="AD43" s="106"/>
      <c r="AE43" s="21"/>
      <c r="AF43" s="68"/>
      <c r="AG43" s="67"/>
      <c r="AH43" s="67"/>
      <c r="AI43" s="198"/>
      <c r="AJ43" s="200"/>
      <c r="AK43" s="24"/>
      <c r="AL43" s="22"/>
      <c r="AM43" s="69"/>
      <c r="AN43" s="201"/>
      <c r="AO43" s="21"/>
      <c r="AP43" s="201"/>
      <c r="AQ43" s="21"/>
      <c r="AR43" s="68"/>
      <c r="AS43" s="67"/>
      <c r="AT43" s="67"/>
      <c r="AU43" s="67"/>
      <c r="AV43" s="71"/>
      <c r="AW43" s="21"/>
      <c r="AX43" s="68"/>
      <c r="AY43" s="67"/>
      <c r="AZ43" s="201"/>
      <c r="BA43" s="21"/>
      <c r="BB43" s="201"/>
      <c r="BC43" s="202"/>
      <c r="BD43" s="21"/>
      <c r="BE43" s="68"/>
      <c r="BF43" s="67"/>
      <c r="BG43" s="71"/>
      <c r="BH43" s="68"/>
      <c r="BI43" s="67"/>
      <c r="BJ43" s="203"/>
      <c r="BK43" s="21"/>
      <c r="BL43" s="203"/>
      <c r="BM43" s="21"/>
      <c r="BN43" s="68"/>
      <c r="BO43" s="67"/>
      <c r="BP43" s="203"/>
      <c r="BQ43" s="21"/>
      <c r="BR43" s="203"/>
      <c r="BS43" s="21"/>
      <c r="BT43" s="68"/>
      <c r="BU43" s="67"/>
    </row>
    <row r="44" spans="1:73" s="14" customFormat="1" x14ac:dyDescent="0.3">
      <c r="A44" s="193" t="s">
        <v>69</v>
      </c>
      <c r="B44" s="193"/>
      <c r="C44" s="193"/>
      <c r="D44" s="15"/>
      <c r="E44" s="15"/>
      <c r="F44" s="16">
        <v>1989</v>
      </c>
      <c r="I44" s="194"/>
      <c r="J44" s="195"/>
      <c r="K44" s="196"/>
      <c r="L44" s="197"/>
      <c r="M44" s="197"/>
      <c r="N44" s="197"/>
      <c r="O44" s="197"/>
      <c r="P44" s="197"/>
      <c r="Q44" s="105"/>
      <c r="R44" s="20"/>
      <c r="S44" s="67"/>
      <c r="T44" s="67"/>
      <c r="U44" s="106"/>
      <c r="V44" s="21"/>
      <c r="W44" s="67"/>
      <c r="X44" s="67"/>
      <c r="Y44" s="198"/>
      <c r="Z44" s="199"/>
      <c r="AA44" s="21"/>
      <c r="AB44" s="68"/>
      <c r="AC44" s="67"/>
      <c r="AD44" s="106"/>
      <c r="AE44" s="21"/>
      <c r="AF44" s="68"/>
      <c r="AG44" s="67"/>
      <c r="AH44" s="67"/>
      <c r="AI44" s="198"/>
      <c r="AJ44" s="200"/>
      <c r="AK44" s="24"/>
      <c r="AL44" s="22"/>
      <c r="AM44" s="69"/>
      <c r="AN44" s="201"/>
      <c r="AO44" s="21"/>
      <c r="AP44" s="201"/>
      <c r="AQ44" s="21"/>
      <c r="AR44" s="68"/>
      <c r="AS44" s="67"/>
      <c r="AT44" s="67"/>
      <c r="AU44" s="67"/>
      <c r="AV44" s="71"/>
      <c r="AW44" s="21"/>
      <c r="AX44" s="68"/>
      <c r="AY44" s="67"/>
      <c r="AZ44" s="201"/>
      <c r="BA44" s="21"/>
      <c r="BB44" s="201"/>
      <c r="BC44" s="202"/>
      <c r="BD44" s="21"/>
      <c r="BE44" s="68"/>
      <c r="BF44" s="67"/>
      <c r="BG44" s="71"/>
      <c r="BH44" s="68"/>
      <c r="BI44" s="67"/>
      <c r="BJ44" s="203"/>
      <c r="BK44" s="21"/>
      <c r="BL44" s="203"/>
      <c r="BM44" s="21"/>
      <c r="BN44" s="68"/>
      <c r="BO44" s="67"/>
      <c r="BP44" s="203"/>
      <c r="BQ44" s="21"/>
      <c r="BR44" s="203"/>
      <c r="BS44" s="21"/>
      <c r="BT44" s="68"/>
      <c r="BU44" s="67"/>
    </row>
    <row r="45" spans="1:73" s="14" customFormat="1" x14ac:dyDescent="0.3">
      <c r="A45" s="193" t="s">
        <v>69</v>
      </c>
      <c r="B45" s="193"/>
      <c r="C45" s="193"/>
      <c r="D45" s="15"/>
      <c r="E45" s="15"/>
      <c r="F45" s="16">
        <v>1990</v>
      </c>
      <c r="I45" s="194"/>
      <c r="J45" s="195"/>
      <c r="K45" s="196"/>
      <c r="L45" s="197"/>
      <c r="M45" s="197"/>
      <c r="N45" s="197"/>
      <c r="O45" s="197"/>
      <c r="P45" s="197"/>
      <c r="Q45" s="105"/>
      <c r="R45" s="20"/>
      <c r="S45" s="67"/>
      <c r="T45" s="67"/>
      <c r="U45" s="106"/>
      <c r="V45" s="21"/>
      <c r="W45" s="67"/>
      <c r="X45" s="67"/>
      <c r="Y45" s="198"/>
      <c r="Z45" s="199"/>
      <c r="AA45" s="21"/>
      <c r="AB45" s="68"/>
      <c r="AC45" s="67"/>
      <c r="AD45" s="106"/>
      <c r="AE45" s="21"/>
      <c r="AF45" s="68"/>
      <c r="AG45" s="67"/>
      <c r="AH45" s="67"/>
      <c r="AI45" s="198"/>
      <c r="AJ45" s="200"/>
      <c r="AK45" s="24"/>
      <c r="AL45" s="22"/>
      <c r="AM45" s="69"/>
      <c r="AN45" s="201"/>
      <c r="AO45" s="21"/>
      <c r="AP45" s="201"/>
      <c r="AQ45" s="21"/>
      <c r="AR45" s="68"/>
      <c r="AS45" s="67"/>
      <c r="AT45" s="67"/>
      <c r="AU45" s="67"/>
      <c r="AV45" s="71"/>
      <c r="AW45" s="21"/>
      <c r="AX45" s="68"/>
      <c r="AY45" s="67"/>
      <c r="AZ45" s="201"/>
      <c r="BA45" s="21"/>
      <c r="BB45" s="201"/>
      <c r="BC45" s="202"/>
      <c r="BD45" s="21"/>
      <c r="BE45" s="68"/>
      <c r="BF45" s="67"/>
      <c r="BG45" s="71"/>
      <c r="BH45" s="68"/>
      <c r="BI45" s="67"/>
      <c r="BJ45" s="203"/>
      <c r="BK45" s="21"/>
      <c r="BL45" s="203"/>
      <c r="BM45" s="21"/>
      <c r="BN45" s="68"/>
      <c r="BO45" s="67"/>
      <c r="BP45" s="203"/>
      <c r="BQ45" s="21"/>
      <c r="BR45" s="203"/>
      <c r="BS45" s="21"/>
      <c r="BT45" s="68"/>
      <c r="BU45" s="67"/>
    </row>
    <row r="46" spans="1:73" s="14" customFormat="1" x14ac:dyDescent="0.3">
      <c r="A46" s="193" t="s">
        <v>69</v>
      </c>
      <c r="B46" s="193"/>
      <c r="C46" s="193"/>
      <c r="D46" s="15"/>
      <c r="E46" s="15"/>
      <c r="F46" s="16">
        <v>1991</v>
      </c>
      <c r="I46" s="194"/>
      <c r="J46" s="195"/>
      <c r="K46" s="196"/>
      <c r="L46" s="197"/>
      <c r="M46" s="197"/>
      <c r="N46" s="197"/>
      <c r="O46" s="197"/>
      <c r="P46" s="197"/>
      <c r="Q46" s="105"/>
      <c r="R46" s="20"/>
      <c r="S46" s="67"/>
      <c r="T46" s="67"/>
      <c r="U46" s="106"/>
      <c r="V46" s="21"/>
      <c r="W46" s="67"/>
      <c r="X46" s="67"/>
      <c r="Y46" s="198"/>
      <c r="Z46" s="199"/>
      <c r="AA46" s="21"/>
      <c r="AB46" s="68"/>
      <c r="AC46" s="67"/>
      <c r="AD46" s="106"/>
      <c r="AE46" s="21"/>
      <c r="AF46" s="68"/>
      <c r="AG46" s="67"/>
      <c r="AH46" s="67"/>
      <c r="AI46" s="198"/>
      <c r="AJ46" s="200"/>
      <c r="AK46" s="24"/>
      <c r="AL46" s="22"/>
      <c r="AM46" s="69"/>
      <c r="AN46" s="201"/>
      <c r="AO46" s="21"/>
      <c r="AP46" s="201"/>
      <c r="AQ46" s="21"/>
      <c r="AR46" s="68"/>
      <c r="AS46" s="67"/>
      <c r="AT46" s="67"/>
      <c r="AU46" s="67"/>
      <c r="AV46" s="71"/>
      <c r="AW46" s="21"/>
      <c r="AX46" s="68"/>
      <c r="AY46" s="67"/>
      <c r="AZ46" s="201"/>
      <c r="BA46" s="21"/>
      <c r="BB46" s="201"/>
      <c r="BC46" s="202"/>
      <c r="BD46" s="21"/>
      <c r="BE46" s="68"/>
      <c r="BF46" s="67"/>
      <c r="BG46" s="71"/>
      <c r="BH46" s="68"/>
      <c r="BI46" s="67"/>
      <c r="BJ46" s="203"/>
      <c r="BK46" s="21"/>
      <c r="BL46" s="203"/>
      <c r="BM46" s="21"/>
      <c r="BN46" s="68"/>
      <c r="BO46" s="67"/>
      <c r="BP46" s="203"/>
      <c r="BQ46" s="21"/>
      <c r="BR46" s="203"/>
      <c r="BS46" s="21"/>
      <c r="BT46" s="68"/>
      <c r="BU46" s="67"/>
    </row>
    <row r="47" spans="1:73" s="14" customFormat="1" x14ac:dyDescent="0.3">
      <c r="A47" s="193" t="s">
        <v>69</v>
      </c>
      <c r="B47" s="193"/>
      <c r="C47" s="193"/>
      <c r="D47" s="15"/>
      <c r="E47" s="15"/>
      <c r="F47" s="16">
        <v>1992</v>
      </c>
      <c r="I47" s="194"/>
      <c r="J47" s="195"/>
      <c r="K47" s="196"/>
      <c r="L47" s="197"/>
      <c r="M47" s="197"/>
      <c r="N47" s="197"/>
      <c r="O47" s="197"/>
      <c r="P47" s="197"/>
      <c r="Q47" s="105"/>
      <c r="R47" s="20"/>
      <c r="S47" s="67"/>
      <c r="T47" s="67"/>
      <c r="U47" s="106"/>
      <c r="V47" s="21"/>
      <c r="W47" s="67"/>
      <c r="X47" s="67"/>
      <c r="Y47" s="198"/>
      <c r="Z47" s="199"/>
      <c r="AA47" s="21"/>
      <c r="AB47" s="68"/>
      <c r="AC47" s="67"/>
      <c r="AD47" s="106"/>
      <c r="AE47" s="21"/>
      <c r="AF47" s="68"/>
      <c r="AG47" s="67"/>
      <c r="AH47" s="67"/>
      <c r="AI47" s="198"/>
      <c r="AJ47" s="200"/>
      <c r="AK47" s="24"/>
      <c r="AL47" s="22"/>
      <c r="AM47" s="69"/>
      <c r="AN47" s="201"/>
      <c r="AO47" s="21"/>
      <c r="AP47" s="201"/>
      <c r="AQ47" s="21"/>
      <c r="AR47" s="68"/>
      <c r="AS47" s="67"/>
      <c r="AT47" s="67"/>
      <c r="AU47" s="67"/>
      <c r="AV47" s="71"/>
      <c r="AW47" s="21"/>
      <c r="AX47" s="68"/>
      <c r="AY47" s="67"/>
      <c r="AZ47" s="201"/>
      <c r="BA47" s="21"/>
      <c r="BB47" s="201"/>
      <c r="BC47" s="202"/>
      <c r="BD47" s="21"/>
      <c r="BE47" s="68"/>
      <c r="BF47" s="67"/>
      <c r="BG47" s="71"/>
      <c r="BH47" s="68"/>
      <c r="BI47" s="67"/>
      <c r="BJ47" s="203"/>
      <c r="BK47" s="21"/>
      <c r="BL47" s="203"/>
      <c r="BM47" s="21"/>
      <c r="BN47" s="68"/>
      <c r="BO47" s="67"/>
      <c r="BP47" s="203"/>
      <c r="BQ47" s="21"/>
      <c r="BR47" s="203"/>
      <c r="BS47" s="21"/>
      <c r="BT47" s="68"/>
      <c r="BU47" s="67"/>
    </row>
    <row r="48" spans="1:73" s="14" customFormat="1" x14ac:dyDescent="0.3">
      <c r="A48" s="193" t="s">
        <v>69</v>
      </c>
      <c r="B48" s="193"/>
      <c r="C48" s="193"/>
      <c r="D48" s="15"/>
      <c r="E48" s="15"/>
      <c r="F48" s="16">
        <v>1993</v>
      </c>
      <c r="I48" s="194"/>
      <c r="J48" s="195"/>
      <c r="K48" s="196"/>
      <c r="L48" s="197"/>
      <c r="M48" s="197"/>
      <c r="N48" s="197"/>
      <c r="O48" s="197"/>
      <c r="P48" s="197"/>
      <c r="Q48" s="105"/>
      <c r="R48" s="20"/>
      <c r="S48" s="67"/>
      <c r="T48" s="67"/>
      <c r="U48" s="106"/>
      <c r="V48" s="21"/>
      <c r="W48" s="67"/>
      <c r="X48" s="67"/>
      <c r="Y48" s="198"/>
      <c r="Z48" s="199"/>
      <c r="AA48" s="21"/>
      <c r="AB48" s="68"/>
      <c r="AC48" s="67"/>
      <c r="AD48" s="106"/>
      <c r="AE48" s="21"/>
      <c r="AF48" s="68"/>
      <c r="AG48" s="67"/>
      <c r="AH48" s="67"/>
      <c r="AI48" s="198"/>
      <c r="AJ48" s="200"/>
      <c r="AK48" s="24"/>
      <c r="AL48" s="22"/>
      <c r="AM48" s="69"/>
      <c r="AN48" s="201"/>
      <c r="AO48" s="21"/>
      <c r="AP48" s="201"/>
      <c r="AQ48" s="21"/>
      <c r="AR48" s="68"/>
      <c r="AS48" s="67"/>
      <c r="AT48" s="67"/>
      <c r="AU48" s="67"/>
      <c r="AV48" s="71"/>
      <c r="AW48" s="21"/>
      <c r="AX48" s="68"/>
      <c r="AY48" s="67"/>
      <c r="AZ48" s="201"/>
      <c r="BA48" s="21"/>
      <c r="BB48" s="201"/>
      <c r="BC48" s="202"/>
      <c r="BD48" s="21"/>
      <c r="BE48" s="68"/>
      <c r="BF48" s="67"/>
      <c r="BG48" s="71"/>
      <c r="BH48" s="68"/>
      <c r="BI48" s="67"/>
      <c r="BJ48" s="203"/>
      <c r="BK48" s="21"/>
      <c r="BL48" s="203"/>
      <c r="BM48" s="21"/>
      <c r="BN48" s="68"/>
      <c r="BO48" s="67"/>
      <c r="BP48" s="203"/>
      <c r="BQ48" s="21"/>
      <c r="BR48" s="203"/>
      <c r="BS48" s="21"/>
      <c r="BT48" s="68"/>
      <c r="BU48" s="67"/>
    </row>
    <row r="49" spans="1:73" s="14" customFormat="1" x14ac:dyDescent="0.3">
      <c r="A49" s="193" t="s">
        <v>69</v>
      </c>
      <c r="B49" s="193"/>
      <c r="C49" s="193"/>
      <c r="D49" s="15"/>
      <c r="E49" s="15"/>
      <c r="F49" s="16">
        <v>1994</v>
      </c>
      <c r="I49" s="194"/>
      <c r="J49" s="195"/>
      <c r="K49" s="196"/>
      <c r="L49" s="197"/>
      <c r="M49" s="197"/>
      <c r="N49" s="197"/>
      <c r="O49" s="197"/>
      <c r="P49" s="197"/>
      <c r="Q49" s="105"/>
      <c r="R49" s="20"/>
      <c r="S49" s="67"/>
      <c r="T49" s="67"/>
      <c r="U49" s="106"/>
      <c r="V49" s="21"/>
      <c r="W49" s="67"/>
      <c r="X49" s="67"/>
      <c r="Y49" s="198"/>
      <c r="Z49" s="199"/>
      <c r="AA49" s="21"/>
      <c r="AB49" s="68"/>
      <c r="AC49" s="67"/>
      <c r="AD49" s="106"/>
      <c r="AE49" s="21"/>
      <c r="AF49" s="68"/>
      <c r="AG49" s="67"/>
      <c r="AH49" s="67"/>
      <c r="AI49" s="198"/>
      <c r="AJ49" s="200"/>
      <c r="AK49" s="24"/>
      <c r="AL49" s="22"/>
      <c r="AM49" s="69"/>
      <c r="AN49" s="201"/>
      <c r="AO49" s="21"/>
      <c r="AP49" s="201"/>
      <c r="AQ49" s="21"/>
      <c r="AR49" s="68"/>
      <c r="AS49" s="67"/>
      <c r="AT49" s="67"/>
      <c r="AU49" s="67"/>
      <c r="AV49" s="71"/>
      <c r="AW49" s="21"/>
      <c r="AX49" s="68"/>
      <c r="AY49" s="67"/>
      <c r="AZ49" s="201"/>
      <c r="BA49" s="21"/>
      <c r="BB49" s="201"/>
      <c r="BC49" s="202"/>
      <c r="BD49" s="21"/>
      <c r="BE49" s="68"/>
      <c r="BF49" s="67"/>
      <c r="BG49" s="71"/>
      <c r="BH49" s="68"/>
      <c r="BI49" s="67"/>
      <c r="BJ49" s="203"/>
      <c r="BK49" s="21"/>
      <c r="BL49" s="203"/>
      <c r="BM49" s="21"/>
      <c r="BN49" s="68"/>
      <c r="BO49" s="67"/>
      <c r="BP49" s="203"/>
      <c r="BQ49" s="21"/>
      <c r="BR49" s="203"/>
      <c r="BS49" s="21"/>
      <c r="BT49" s="68"/>
      <c r="BU49" s="67"/>
    </row>
    <row r="50" spans="1:73" s="14" customFormat="1" x14ac:dyDescent="0.3">
      <c r="A50" s="193" t="s">
        <v>69</v>
      </c>
      <c r="B50" s="193"/>
      <c r="C50" s="193"/>
      <c r="D50" s="15"/>
      <c r="E50" s="15"/>
      <c r="F50" s="16">
        <v>1995</v>
      </c>
      <c r="I50" s="194"/>
      <c r="J50" s="195"/>
      <c r="K50" s="196"/>
      <c r="L50" s="197"/>
      <c r="M50" s="197"/>
      <c r="N50" s="197"/>
      <c r="O50" s="197"/>
      <c r="P50" s="197"/>
      <c r="Q50" s="105"/>
      <c r="R50" s="20"/>
      <c r="S50" s="67"/>
      <c r="T50" s="67"/>
      <c r="U50" s="106"/>
      <c r="V50" s="21"/>
      <c r="W50" s="67"/>
      <c r="X50" s="67"/>
      <c r="Y50" s="198"/>
      <c r="Z50" s="199"/>
      <c r="AA50" s="21"/>
      <c r="AB50" s="68"/>
      <c r="AC50" s="67"/>
      <c r="AD50" s="106"/>
      <c r="AE50" s="21"/>
      <c r="AF50" s="68"/>
      <c r="AG50" s="67"/>
      <c r="AH50" s="67"/>
      <c r="AI50" s="198"/>
      <c r="AJ50" s="200"/>
      <c r="AK50" s="24"/>
      <c r="AL50" s="22"/>
      <c r="AM50" s="69"/>
      <c r="AN50" s="201"/>
      <c r="AO50" s="21"/>
      <c r="AP50" s="201"/>
      <c r="AQ50" s="21"/>
      <c r="AR50" s="68"/>
      <c r="AS50" s="67"/>
      <c r="AT50" s="67"/>
      <c r="AU50" s="67"/>
      <c r="AV50" s="71"/>
      <c r="AW50" s="21"/>
      <c r="AX50" s="68"/>
      <c r="AY50" s="67"/>
      <c r="AZ50" s="201"/>
      <c r="BA50" s="21"/>
      <c r="BB50" s="201"/>
      <c r="BC50" s="202"/>
      <c r="BD50" s="21"/>
      <c r="BE50" s="68"/>
      <c r="BF50" s="67"/>
      <c r="BG50" s="71"/>
      <c r="BH50" s="68"/>
      <c r="BI50" s="67"/>
      <c r="BJ50" s="203"/>
      <c r="BK50" s="21"/>
      <c r="BL50" s="203"/>
      <c r="BM50" s="21"/>
      <c r="BN50" s="68"/>
      <c r="BO50" s="67"/>
      <c r="BP50" s="203"/>
      <c r="BQ50" s="21"/>
      <c r="BR50" s="203"/>
      <c r="BS50" s="21"/>
      <c r="BT50" s="68"/>
      <c r="BU50" s="67"/>
    </row>
    <row r="51" spans="1:73" s="14" customFormat="1" x14ac:dyDescent="0.3">
      <c r="A51" s="193" t="s">
        <v>69</v>
      </c>
      <c r="B51" s="193"/>
      <c r="C51" s="193"/>
      <c r="D51" s="15"/>
      <c r="E51" s="15"/>
      <c r="F51" s="16">
        <v>1996</v>
      </c>
      <c r="I51" s="194"/>
      <c r="J51" s="195"/>
      <c r="K51" s="196"/>
      <c r="L51" s="197"/>
      <c r="M51" s="197"/>
      <c r="N51" s="197"/>
      <c r="O51" s="197"/>
      <c r="P51" s="197"/>
      <c r="Q51" s="105"/>
      <c r="R51" s="20"/>
      <c r="S51" s="67"/>
      <c r="T51" s="67"/>
      <c r="U51" s="106"/>
      <c r="V51" s="21"/>
      <c r="W51" s="67"/>
      <c r="X51" s="67"/>
      <c r="Y51" s="198"/>
      <c r="Z51" s="199"/>
      <c r="AA51" s="21"/>
      <c r="AB51" s="68"/>
      <c r="AC51" s="67"/>
      <c r="AD51" s="106"/>
      <c r="AE51" s="21"/>
      <c r="AF51" s="68"/>
      <c r="AG51" s="67"/>
      <c r="AH51" s="67"/>
      <c r="AI51" s="198"/>
      <c r="AJ51" s="200"/>
      <c r="AK51" s="24"/>
      <c r="AL51" s="22"/>
      <c r="AM51" s="69"/>
      <c r="AN51" s="201"/>
      <c r="AO51" s="21"/>
      <c r="AP51" s="201"/>
      <c r="AQ51" s="21"/>
      <c r="AR51" s="68"/>
      <c r="AS51" s="67"/>
      <c r="AT51" s="67"/>
      <c r="AU51" s="67"/>
      <c r="AV51" s="71"/>
      <c r="AW51" s="21"/>
      <c r="AX51" s="68"/>
      <c r="AY51" s="67"/>
      <c r="AZ51" s="201"/>
      <c r="BA51" s="21"/>
      <c r="BB51" s="201"/>
      <c r="BC51" s="202"/>
      <c r="BD51" s="21"/>
      <c r="BE51" s="68"/>
      <c r="BF51" s="67"/>
      <c r="BG51" s="71"/>
      <c r="BH51" s="68"/>
      <c r="BI51" s="67"/>
      <c r="BJ51" s="203"/>
      <c r="BK51" s="21"/>
      <c r="BL51" s="203"/>
      <c r="BM51" s="21"/>
      <c r="BN51" s="68"/>
      <c r="BO51" s="67"/>
      <c r="BP51" s="203"/>
      <c r="BQ51" s="21"/>
      <c r="BR51" s="203"/>
      <c r="BS51" s="21"/>
      <c r="BT51" s="68"/>
      <c r="BU51" s="67"/>
    </row>
    <row r="52" spans="1:73" s="14" customFormat="1" x14ac:dyDescent="0.3">
      <c r="A52" s="193" t="s">
        <v>69</v>
      </c>
      <c r="B52" s="193"/>
      <c r="C52" s="193"/>
      <c r="D52" s="15"/>
      <c r="E52" s="15"/>
      <c r="F52" s="16">
        <v>1997</v>
      </c>
      <c r="I52" s="194"/>
      <c r="J52" s="195"/>
      <c r="K52" s="196"/>
      <c r="L52" s="197"/>
      <c r="M52" s="197"/>
      <c r="N52" s="197"/>
      <c r="O52" s="197"/>
      <c r="P52" s="197"/>
      <c r="Q52" s="105"/>
      <c r="R52" s="20"/>
      <c r="S52" s="67"/>
      <c r="T52" s="67"/>
      <c r="U52" s="106"/>
      <c r="V52" s="21"/>
      <c r="W52" s="67"/>
      <c r="X52" s="67"/>
      <c r="Y52" s="198"/>
      <c r="Z52" s="199"/>
      <c r="AA52" s="21"/>
      <c r="AB52" s="68"/>
      <c r="AC52" s="67"/>
      <c r="AD52" s="106"/>
      <c r="AE52" s="21"/>
      <c r="AF52" s="68"/>
      <c r="AG52" s="67"/>
      <c r="AH52" s="67"/>
      <c r="AI52" s="198"/>
      <c r="AJ52" s="200"/>
      <c r="AK52" s="24"/>
      <c r="AL52" s="22"/>
      <c r="AM52" s="69"/>
      <c r="AN52" s="201"/>
      <c r="AO52" s="21"/>
      <c r="AP52" s="201"/>
      <c r="AQ52" s="21"/>
      <c r="AR52" s="68"/>
      <c r="AS52" s="67"/>
      <c r="AT52" s="67"/>
      <c r="AU52" s="67"/>
      <c r="AV52" s="71"/>
      <c r="AW52" s="21"/>
      <c r="AX52" s="68"/>
      <c r="AY52" s="67"/>
      <c r="AZ52" s="201"/>
      <c r="BA52" s="21"/>
      <c r="BB52" s="201"/>
      <c r="BC52" s="202"/>
      <c r="BD52" s="21"/>
      <c r="BE52" s="68"/>
      <c r="BF52" s="67"/>
      <c r="BG52" s="71"/>
      <c r="BH52" s="68"/>
      <c r="BI52" s="67"/>
      <c r="BJ52" s="203"/>
      <c r="BK52" s="21"/>
      <c r="BL52" s="203"/>
      <c r="BM52" s="21"/>
      <c r="BN52" s="68"/>
      <c r="BO52" s="67"/>
      <c r="BP52" s="203"/>
      <c r="BQ52" s="21"/>
      <c r="BR52" s="203"/>
      <c r="BS52" s="21"/>
      <c r="BT52" s="68"/>
      <c r="BU52" s="67"/>
    </row>
    <row r="53" spans="1:73" s="14" customFormat="1" x14ac:dyDescent="0.3">
      <c r="A53" s="193" t="s">
        <v>69</v>
      </c>
      <c r="B53" s="193"/>
      <c r="C53" s="193"/>
      <c r="D53" s="15"/>
      <c r="E53" s="15"/>
      <c r="F53" s="16">
        <v>1998</v>
      </c>
      <c r="I53" s="194"/>
      <c r="J53" s="195"/>
      <c r="K53" s="196"/>
      <c r="L53" s="197"/>
      <c r="M53" s="197"/>
      <c r="N53" s="197"/>
      <c r="O53" s="197"/>
      <c r="P53" s="197"/>
      <c r="Q53" s="105"/>
      <c r="R53" s="20"/>
      <c r="S53" s="67"/>
      <c r="T53" s="67"/>
      <c r="U53" s="106"/>
      <c r="V53" s="21"/>
      <c r="W53" s="67"/>
      <c r="X53" s="67"/>
      <c r="Y53" s="198"/>
      <c r="Z53" s="199"/>
      <c r="AA53" s="21"/>
      <c r="AB53" s="68"/>
      <c r="AC53" s="67"/>
      <c r="AD53" s="106"/>
      <c r="AE53" s="21"/>
      <c r="AF53" s="68"/>
      <c r="AG53" s="67"/>
      <c r="AH53" s="67"/>
      <c r="AI53" s="198"/>
      <c r="AJ53" s="200"/>
      <c r="AK53" s="24"/>
      <c r="AL53" s="22"/>
      <c r="AM53" s="69"/>
      <c r="AN53" s="201"/>
      <c r="AO53" s="21"/>
      <c r="AP53" s="201"/>
      <c r="AQ53" s="21"/>
      <c r="AR53" s="68"/>
      <c r="AS53" s="67"/>
      <c r="AT53" s="67"/>
      <c r="AU53" s="67"/>
      <c r="AV53" s="71"/>
      <c r="AW53" s="21"/>
      <c r="AX53" s="68"/>
      <c r="AY53" s="67"/>
      <c r="AZ53" s="201"/>
      <c r="BA53" s="21"/>
      <c r="BB53" s="201"/>
      <c r="BC53" s="202"/>
      <c r="BD53" s="21"/>
      <c r="BE53" s="68"/>
      <c r="BF53" s="67"/>
      <c r="BG53" s="71"/>
      <c r="BH53" s="68"/>
      <c r="BI53" s="67"/>
      <c r="BJ53" s="203"/>
      <c r="BK53" s="21"/>
      <c r="BL53" s="203"/>
      <c r="BM53" s="21"/>
      <c r="BN53" s="68"/>
      <c r="BO53" s="67"/>
      <c r="BP53" s="203"/>
      <c r="BQ53" s="21"/>
      <c r="BR53" s="203"/>
      <c r="BS53" s="21"/>
      <c r="BT53" s="68"/>
      <c r="BU53" s="67"/>
    </row>
    <row r="54" spans="1:73" s="51" customFormat="1" x14ac:dyDescent="0.3">
      <c r="A54" s="57" t="s">
        <v>156</v>
      </c>
      <c r="B54" s="48"/>
      <c r="C54" s="48"/>
      <c r="D54" s="49"/>
      <c r="E54" s="49"/>
      <c r="F54" s="50"/>
      <c r="I54" s="58"/>
      <c r="J54" s="58"/>
      <c r="K54" s="58"/>
      <c r="L54" s="58"/>
      <c r="M54" s="58"/>
      <c r="N54" s="58"/>
      <c r="O54" s="58"/>
      <c r="P54" s="58"/>
      <c r="Q54" s="52"/>
      <c r="R54" s="52"/>
      <c r="S54" s="52"/>
      <c r="T54" s="52"/>
      <c r="U54" s="53"/>
      <c r="V54" s="53"/>
      <c r="W54" s="53"/>
      <c r="X54" s="53"/>
      <c r="Y54" s="53"/>
      <c r="Z54" s="53"/>
      <c r="AA54" s="53"/>
      <c r="AB54" s="53"/>
      <c r="AC54" s="53"/>
      <c r="AD54" s="53"/>
      <c r="AE54" s="53"/>
      <c r="AF54" s="53"/>
      <c r="AG54" s="53"/>
      <c r="AH54" s="53"/>
      <c r="AK54" s="54"/>
      <c r="AL54" s="55"/>
      <c r="AN54" s="53"/>
      <c r="AO54" s="53"/>
      <c r="AP54" s="53"/>
      <c r="AQ54" s="56"/>
      <c r="AR54" s="56"/>
      <c r="AS54" s="56"/>
      <c r="AT54" s="56"/>
      <c r="AU54" s="56"/>
      <c r="AV54" s="55"/>
      <c r="AW54" s="55"/>
      <c r="AX54" s="55"/>
      <c r="AY54" s="55"/>
      <c r="AZ54" s="56"/>
      <c r="BA54" s="56"/>
      <c r="BB54" s="53"/>
      <c r="BC54" s="53"/>
      <c r="BD54" s="56"/>
      <c r="BE54" s="56"/>
      <c r="BF54" s="56"/>
      <c r="BG54" s="55"/>
    </row>
    <row r="55" spans="1:73" s="51" customFormat="1" x14ac:dyDescent="0.3">
      <c r="A55" s="57" t="s">
        <v>451</v>
      </c>
      <c r="B55" s="48"/>
      <c r="C55" s="48"/>
      <c r="D55" s="49"/>
      <c r="E55" s="49"/>
      <c r="F55" s="50"/>
      <c r="I55" s="58"/>
      <c r="J55" s="58"/>
      <c r="K55" s="58"/>
      <c r="L55" s="58"/>
      <c r="M55" s="58"/>
      <c r="N55" s="58"/>
      <c r="O55" s="58"/>
      <c r="P55" s="58"/>
      <c r="Q55" s="52"/>
      <c r="R55" s="52"/>
      <c r="S55" s="52"/>
      <c r="T55" s="52"/>
      <c r="U55" s="53"/>
      <c r="V55" s="53"/>
      <c r="W55" s="53"/>
      <c r="X55" s="53"/>
      <c r="Y55" s="53"/>
      <c r="Z55" s="53"/>
      <c r="AA55" s="53"/>
      <c r="AB55" s="53"/>
      <c r="AC55" s="53"/>
      <c r="AD55" s="53"/>
      <c r="AE55" s="53"/>
      <c r="AF55" s="53"/>
      <c r="AG55" s="53"/>
      <c r="AH55" s="53"/>
      <c r="AK55" s="54"/>
      <c r="AL55" s="55"/>
      <c r="AN55" s="53"/>
      <c r="AO55" s="53"/>
      <c r="AP55" s="53"/>
      <c r="AQ55" s="56"/>
      <c r="AR55" s="56"/>
      <c r="AS55" s="56"/>
      <c r="AT55" s="56"/>
      <c r="AU55" s="56"/>
      <c r="AV55" s="55"/>
      <c r="AW55" s="55"/>
      <c r="AX55" s="55"/>
      <c r="AY55" s="55"/>
      <c r="AZ55" s="56"/>
      <c r="BA55" s="56"/>
      <c r="BB55" s="53"/>
      <c r="BC55" s="53"/>
      <c r="BD55" s="56"/>
      <c r="BE55" s="56"/>
      <c r="BF55" s="56"/>
      <c r="BG55" s="55"/>
    </row>
    <row r="56" spans="1:73" s="51" customFormat="1" x14ac:dyDescent="0.3">
      <c r="A56" s="57" t="s">
        <v>544</v>
      </c>
      <c r="B56" s="48"/>
      <c r="C56" s="48"/>
      <c r="E56" s="112"/>
      <c r="F56" s="50"/>
      <c r="G56" s="112" t="s">
        <v>538</v>
      </c>
      <c r="I56" s="58"/>
      <c r="J56" s="58"/>
      <c r="K56" s="58"/>
      <c r="L56" s="112" t="s">
        <v>538</v>
      </c>
      <c r="M56" s="58"/>
      <c r="N56" s="58"/>
      <c r="O56" s="58"/>
      <c r="P56" s="58"/>
      <c r="Q56" s="52"/>
      <c r="R56" s="52"/>
      <c r="S56" s="52"/>
      <c r="T56" s="52"/>
      <c r="U56" s="53"/>
      <c r="V56" s="53"/>
      <c r="W56" s="53"/>
      <c r="X56" s="53"/>
      <c r="Y56" s="53"/>
      <c r="Z56" s="53"/>
      <c r="AA56" s="53"/>
      <c r="AB56" s="53"/>
      <c r="AC56" s="53"/>
      <c r="AD56" s="53"/>
      <c r="AE56" s="53"/>
      <c r="AF56" s="53"/>
      <c r="AG56" s="53"/>
      <c r="AH56" s="53"/>
      <c r="AK56" s="54"/>
      <c r="AL56" s="55"/>
      <c r="AN56" s="53"/>
      <c r="AO56" s="53"/>
      <c r="AP56" s="53"/>
      <c r="AQ56" s="56"/>
      <c r="AR56" s="56"/>
      <c r="AS56" s="56"/>
      <c r="AT56" s="56"/>
      <c r="AU56" s="56"/>
      <c r="AV56" s="55"/>
      <c r="AW56" s="55"/>
      <c r="AX56" s="55"/>
      <c r="AY56" s="55"/>
      <c r="AZ56" s="56"/>
      <c r="BA56" s="56"/>
      <c r="BB56" s="53"/>
      <c r="BC56" s="53"/>
      <c r="BD56" s="56"/>
      <c r="BE56" s="56"/>
      <c r="BF56" s="56"/>
      <c r="BG56" s="55"/>
    </row>
    <row r="57" spans="1:73" x14ac:dyDescent="0.3">
      <c r="A57" s="4" t="s">
        <v>25</v>
      </c>
      <c r="B57" t="s">
        <v>26</v>
      </c>
      <c r="C57" t="s">
        <v>27</v>
      </c>
      <c r="D57" s="7" t="s">
        <v>537</v>
      </c>
      <c r="E57" s="7" t="s">
        <v>452</v>
      </c>
      <c r="F57" s="16">
        <v>2002</v>
      </c>
      <c r="G57" s="1">
        <v>37410</v>
      </c>
      <c r="H57" s="1">
        <v>37514</v>
      </c>
      <c r="I57" s="5">
        <f t="shared" ref="I57:I59" si="2">H57-G57+1</f>
        <v>105</v>
      </c>
      <c r="J57" s="60">
        <v>1</v>
      </c>
      <c r="K57" s="113">
        <f>L57+M57</f>
        <v>2591.8000000000002</v>
      </c>
      <c r="L57" s="115">
        <v>1031.5</v>
      </c>
      <c r="M57" s="115">
        <v>1560.3</v>
      </c>
      <c r="N57" s="115">
        <v>238</v>
      </c>
      <c r="O57" s="104" t="s">
        <v>69</v>
      </c>
      <c r="P57" s="115" t="s">
        <v>69</v>
      </c>
      <c r="Q57" s="6" t="s">
        <v>69</v>
      </c>
      <c r="R57" s="6" t="s">
        <v>69</v>
      </c>
      <c r="S57" s="6" t="s">
        <v>69</v>
      </c>
      <c r="T57" s="6" t="s">
        <v>69</v>
      </c>
      <c r="U57" s="6" t="s">
        <v>69</v>
      </c>
      <c r="V57" s="6" t="s">
        <v>69</v>
      </c>
      <c r="W57" s="18" t="s">
        <v>69</v>
      </c>
      <c r="X57" s="18" t="s">
        <v>69</v>
      </c>
      <c r="Y57" s="26">
        <f>K57*J57</f>
        <v>2591.8000000000002</v>
      </c>
      <c r="Z57" s="6" t="s">
        <v>69</v>
      </c>
      <c r="AA57" s="6" t="s">
        <v>69</v>
      </c>
      <c r="AB57" s="18" t="s">
        <v>69</v>
      </c>
      <c r="AC57" s="18" t="s">
        <v>69</v>
      </c>
      <c r="AD57" s="26">
        <f>M57*J57</f>
        <v>1560.3</v>
      </c>
      <c r="AE57" s="9" t="s">
        <v>69</v>
      </c>
      <c r="AF57" s="18" t="s">
        <v>69</v>
      </c>
      <c r="AG57" s="18" t="s">
        <v>69</v>
      </c>
      <c r="AH57" s="26">
        <f>L57*J57</f>
        <v>1031.5</v>
      </c>
      <c r="AI57" s="9" t="str">
        <f t="shared" ref="AI57:AI59" si="3">AJ57</f>
        <v>nd</v>
      </c>
      <c r="AJ57" s="28" t="s">
        <v>69</v>
      </c>
      <c r="AK57" s="10" t="e">
        <f t="shared" ref="AK57:AK59" si="4">Z57/AJ57</f>
        <v>#VALUE!</v>
      </c>
      <c r="AL57" s="8" t="e">
        <f t="shared" ref="AL57:AL59" si="5">Q57/U57*Z57</f>
        <v>#VALUE!</v>
      </c>
      <c r="AN57" s="9" t="s">
        <v>69</v>
      </c>
      <c r="AO57" s="9" t="s">
        <v>69</v>
      </c>
      <c r="AP57" s="192">
        <f>N57*J57</f>
        <v>238</v>
      </c>
      <c r="AQ57" s="28" t="s">
        <v>69</v>
      </c>
      <c r="AR57" s="28" t="s">
        <v>69</v>
      </c>
      <c r="AS57" s="28" t="s">
        <v>69</v>
      </c>
      <c r="AT57" s="28" t="s">
        <v>69</v>
      </c>
      <c r="AU57" s="28" t="s">
        <v>69</v>
      </c>
      <c r="AV57" s="28" t="s">
        <v>69</v>
      </c>
      <c r="AW57" s="28" t="s">
        <v>69</v>
      </c>
      <c r="AX57" s="28" t="s">
        <v>69</v>
      </c>
      <c r="AY57" s="28" t="s">
        <v>69</v>
      </c>
      <c r="AZ57" s="28" t="s">
        <v>69</v>
      </c>
      <c r="BA57" s="28" t="s">
        <v>69</v>
      </c>
      <c r="BB57" s="60" t="e">
        <f>P57*J57</f>
        <v>#VALUE!</v>
      </c>
      <c r="BC57" t="s">
        <v>69</v>
      </c>
      <c r="BD57" s="9" t="s">
        <v>69</v>
      </c>
      <c r="BE57" s="9" t="s">
        <v>69</v>
      </c>
      <c r="BF57" s="9" t="s">
        <v>69</v>
      </c>
      <c r="BG57" s="103" t="e">
        <f t="shared" ref="BG57:BG59" si="6">AZ57-BB57</f>
        <v>#VALUE!</v>
      </c>
      <c r="BH57" s="30" t="s">
        <v>69</v>
      </c>
      <c r="BI57" s="28" t="s">
        <v>69</v>
      </c>
      <c r="BJ57" s="28" t="s">
        <v>69</v>
      </c>
      <c r="BK57" s="28" t="s">
        <v>69</v>
      </c>
      <c r="BL57" s="28"/>
      <c r="BM57" s="28" t="s">
        <v>69</v>
      </c>
      <c r="BN57" s="28" t="s">
        <v>69</v>
      </c>
      <c r="BO57" s="28" t="s">
        <v>69</v>
      </c>
      <c r="BP57" s="28" t="s">
        <v>69</v>
      </c>
      <c r="BQ57" s="28" t="s">
        <v>69</v>
      </c>
      <c r="BR57" s="28"/>
      <c r="BS57" s="28" t="s">
        <v>69</v>
      </c>
      <c r="BT57" s="28" t="s">
        <v>69</v>
      </c>
      <c r="BU57" s="28" t="s">
        <v>69</v>
      </c>
    </row>
    <row r="58" spans="1:73" x14ac:dyDescent="0.3">
      <c r="A58" s="4" t="s">
        <v>28</v>
      </c>
      <c r="B58" t="s">
        <v>29</v>
      </c>
      <c r="C58" t="s">
        <v>30</v>
      </c>
      <c r="D58" s="7" t="s">
        <v>537</v>
      </c>
      <c r="E58" s="7" t="s">
        <v>452</v>
      </c>
      <c r="F58" s="16">
        <v>2003</v>
      </c>
      <c r="G58" s="1">
        <v>37746</v>
      </c>
      <c r="H58" s="1">
        <v>37878</v>
      </c>
      <c r="I58" s="5">
        <f t="shared" si="2"/>
        <v>133</v>
      </c>
      <c r="J58" s="60">
        <v>1</v>
      </c>
      <c r="K58" s="113">
        <f>L58+M58</f>
        <v>5055</v>
      </c>
      <c r="L58" s="115">
        <v>2266</v>
      </c>
      <c r="M58" s="115">
        <v>2789</v>
      </c>
      <c r="N58" s="115">
        <v>638</v>
      </c>
      <c r="O58" s="104" t="s">
        <v>69</v>
      </c>
      <c r="P58" s="115" t="s">
        <v>69</v>
      </c>
      <c r="Q58" s="6" t="s">
        <v>69</v>
      </c>
      <c r="R58" s="6" t="s">
        <v>69</v>
      </c>
      <c r="S58" s="6" t="s">
        <v>69</v>
      </c>
      <c r="T58" s="6" t="s">
        <v>69</v>
      </c>
      <c r="U58" s="6" t="s">
        <v>69</v>
      </c>
      <c r="V58" s="6" t="s">
        <v>69</v>
      </c>
      <c r="W58" s="18" t="s">
        <v>69</v>
      </c>
      <c r="X58" s="18" t="s">
        <v>69</v>
      </c>
      <c r="Y58" s="26">
        <f t="shared" ref="Y58:Y59" si="7">K58*J58</f>
        <v>5055</v>
      </c>
      <c r="Z58" s="6" t="s">
        <v>69</v>
      </c>
      <c r="AA58" s="6" t="s">
        <v>69</v>
      </c>
      <c r="AB58" s="18" t="s">
        <v>69</v>
      </c>
      <c r="AC58" s="18" t="s">
        <v>69</v>
      </c>
      <c r="AD58" s="26">
        <f t="shared" ref="AD58:AD59" si="8">M58*J58</f>
        <v>2789</v>
      </c>
      <c r="AE58" s="9" t="s">
        <v>69</v>
      </c>
      <c r="AF58" s="18" t="s">
        <v>69</v>
      </c>
      <c r="AG58" s="18" t="s">
        <v>69</v>
      </c>
      <c r="AH58" s="26">
        <f t="shared" ref="AH58:AH59" si="9">L58*J58</f>
        <v>2266</v>
      </c>
      <c r="AI58" s="9" t="str">
        <f t="shared" si="3"/>
        <v>nd</v>
      </c>
      <c r="AJ58" s="28" t="s">
        <v>69</v>
      </c>
      <c r="AK58" s="10" t="e">
        <f t="shared" si="4"/>
        <v>#VALUE!</v>
      </c>
      <c r="AL58" s="8" t="e">
        <f t="shared" si="5"/>
        <v>#VALUE!</v>
      </c>
      <c r="AN58" s="9" t="s">
        <v>69</v>
      </c>
      <c r="AO58" s="9" t="s">
        <v>69</v>
      </c>
      <c r="AP58" s="192">
        <f t="shared" ref="AP58:AP59" si="10">N58*J58</f>
        <v>638</v>
      </c>
      <c r="AQ58" s="28" t="s">
        <v>69</v>
      </c>
      <c r="AR58" s="28" t="s">
        <v>69</v>
      </c>
      <c r="AS58" s="28" t="s">
        <v>69</v>
      </c>
      <c r="AT58" s="28" t="s">
        <v>69</v>
      </c>
      <c r="AU58" s="28" t="s">
        <v>69</v>
      </c>
      <c r="AV58" s="28" t="s">
        <v>69</v>
      </c>
      <c r="AW58" s="28" t="s">
        <v>69</v>
      </c>
      <c r="AX58" s="28" t="s">
        <v>69</v>
      </c>
      <c r="AY58" s="28" t="s">
        <v>69</v>
      </c>
      <c r="AZ58" s="28" t="s">
        <v>69</v>
      </c>
      <c r="BA58" s="28" t="s">
        <v>69</v>
      </c>
      <c r="BB58" s="60" t="e">
        <f t="shared" ref="BB58:BB59" si="11">P58*J58</f>
        <v>#VALUE!</v>
      </c>
      <c r="BC58" t="s">
        <v>69</v>
      </c>
      <c r="BD58" s="9" t="s">
        <v>69</v>
      </c>
      <c r="BE58" s="9" t="s">
        <v>69</v>
      </c>
      <c r="BF58" s="9" t="s">
        <v>69</v>
      </c>
      <c r="BG58" s="103" t="e">
        <f t="shared" si="6"/>
        <v>#VALUE!</v>
      </c>
      <c r="BH58" s="30" t="s">
        <v>69</v>
      </c>
      <c r="BI58" s="28" t="s">
        <v>69</v>
      </c>
      <c r="BJ58" s="28" t="s">
        <v>69</v>
      </c>
      <c r="BK58" s="28" t="s">
        <v>69</v>
      </c>
      <c r="BL58" s="28"/>
      <c r="BM58" s="28" t="s">
        <v>69</v>
      </c>
      <c r="BN58" s="28" t="s">
        <v>69</v>
      </c>
      <c r="BO58" s="28" t="s">
        <v>69</v>
      </c>
      <c r="BP58" s="28" t="s">
        <v>69</v>
      </c>
      <c r="BQ58" s="28" t="s">
        <v>69</v>
      </c>
      <c r="BR58" s="28"/>
      <c r="BS58" s="28" t="s">
        <v>69</v>
      </c>
      <c r="BT58" s="28" t="s">
        <v>69</v>
      </c>
      <c r="BU58" s="28" t="s">
        <v>69</v>
      </c>
    </row>
    <row r="59" spans="1:73" x14ac:dyDescent="0.3">
      <c r="A59" s="4" t="s">
        <v>31</v>
      </c>
      <c r="B59" t="s">
        <v>32</v>
      </c>
      <c r="C59" t="s">
        <v>33</v>
      </c>
      <c r="D59" s="7" t="s">
        <v>537</v>
      </c>
      <c r="E59" s="7" t="s">
        <v>452</v>
      </c>
      <c r="F59" s="16">
        <v>2004</v>
      </c>
      <c r="G59" s="1">
        <v>38117</v>
      </c>
      <c r="H59" s="1">
        <v>38242</v>
      </c>
      <c r="I59" s="5">
        <f t="shared" si="2"/>
        <v>126</v>
      </c>
      <c r="J59" s="60">
        <v>1</v>
      </c>
      <c r="K59" s="113">
        <f>L59+M59</f>
        <v>12928</v>
      </c>
      <c r="L59" s="115">
        <v>6154</v>
      </c>
      <c r="M59" s="115">
        <v>6774</v>
      </c>
      <c r="N59" s="115">
        <v>1608</v>
      </c>
      <c r="O59" s="104" t="s">
        <v>69</v>
      </c>
      <c r="P59" s="115" t="s">
        <v>69</v>
      </c>
      <c r="Q59" s="6" t="s">
        <v>69</v>
      </c>
      <c r="R59" s="6" t="s">
        <v>69</v>
      </c>
      <c r="S59" s="6" t="s">
        <v>69</v>
      </c>
      <c r="T59" s="6" t="s">
        <v>69</v>
      </c>
      <c r="U59" s="6" t="s">
        <v>69</v>
      </c>
      <c r="V59" s="6" t="s">
        <v>69</v>
      </c>
      <c r="W59" s="18" t="s">
        <v>69</v>
      </c>
      <c r="X59" s="18" t="s">
        <v>69</v>
      </c>
      <c r="Y59" s="26">
        <f t="shared" si="7"/>
        <v>12928</v>
      </c>
      <c r="Z59" s="6" t="s">
        <v>69</v>
      </c>
      <c r="AA59" s="6" t="s">
        <v>69</v>
      </c>
      <c r="AB59" s="18" t="s">
        <v>69</v>
      </c>
      <c r="AC59" s="18" t="s">
        <v>69</v>
      </c>
      <c r="AD59" s="26">
        <f t="shared" si="8"/>
        <v>6774</v>
      </c>
      <c r="AE59" s="9" t="s">
        <v>69</v>
      </c>
      <c r="AF59" s="18" t="s">
        <v>69</v>
      </c>
      <c r="AG59" s="18" t="s">
        <v>69</v>
      </c>
      <c r="AH59" s="26">
        <f t="shared" si="9"/>
        <v>6154</v>
      </c>
      <c r="AI59" s="9" t="str">
        <f t="shared" si="3"/>
        <v>nd</v>
      </c>
      <c r="AJ59" s="28" t="s">
        <v>69</v>
      </c>
      <c r="AK59" s="10" t="e">
        <f t="shared" si="4"/>
        <v>#VALUE!</v>
      </c>
      <c r="AL59" s="8" t="e">
        <f t="shared" si="5"/>
        <v>#VALUE!</v>
      </c>
      <c r="AN59" s="9" t="s">
        <v>69</v>
      </c>
      <c r="AO59" s="9" t="s">
        <v>69</v>
      </c>
      <c r="AP59" s="192">
        <f t="shared" si="10"/>
        <v>1608</v>
      </c>
      <c r="AQ59" s="28" t="s">
        <v>69</v>
      </c>
      <c r="AR59" s="28" t="s">
        <v>69</v>
      </c>
      <c r="AS59" s="28" t="s">
        <v>69</v>
      </c>
      <c r="AT59" s="28" t="s">
        <v>69</v>
      </c>
      <c r="AU59" s="28" t="s">
        <v>69</v>
      </c>
      <c r="AV59" s="28" t="s">
        <v>69</v>
      </c>
      <c r="AW59" s="28" t="s">
        <v>69</v>
      </c>
      <c r="AX59" s="28" t="s">
        <v>69</v>
      </c>
      <c r="AY59" s="28" t="s">
        <v>69</v>
      </c>
      <c r="AZ59" s="28" t="s">
        <v>69</v>
      </c>
      <c r="BA59" s="28" t="s">
        <v>69</v>
      </c>
      <c r="BB59" s="60" t="e">
        <f t="shared" si="11"/>
        <v>#VALUE!</v>
      </c>
      <c r="BC59" t="s">
        <v>69</v>
      </c>
      <c r="BD59" s="9" t="s">
        <v>69</v>
      </c>
      <c r="BE59" s="9" t="s">
        <v>69</v>
      </c>
      <c r="BF59" s="9" t="s">
        <v>69</v>
      </c>
      <c r="BG59" s="103" t="e">
        <f t="shared" si="6"/>
        <v>#VALUE!</v>
      </c>
      <c r="BH59" s="30" t="s">
        <v>69</v>
      </c>
      <c r="BI59" s="28" t="s">
        <v>69</v>
      </c>
      <c r="BJ59" s="28" t="s">
        <v>69</v>
      </c>
      <c r="BK59" s="28" t="s">
        <v>69</v>
      </c>
      <c r="BL59" s="28"/>
      <c r="BM59" s="28" t="s">
        <v>69</v>
      </c>
      <c r="BN59" s="28" t="s">
        <v>69</v>
      </c>
      <c r="BO59" s="28" t="s">
        <v>69</v>
      </c>
      <c r="BP59" s="28" t="s">
        <v>69</v>
      </c>
      <c r="BQ59" s="28" t="s">
        <v>69</v>
      </c>
      <c r="BR59" s="28"/>
      <c r="BS59" s="28" t="s">
        <v>69</v>
      </c>
      <c r="BT59" s="28" t="s">
        <v>69</v>
      </c>
      <c r="BU59" s="28" t="s">
        <v>69</v>
      </c>
    </row>
  </sheetData>
  <mergeCells count="15">
    <mergeCell ref="AN7:AO7"/>
    <mergeCell ref="G7:I7"/>
    <mergeCell ref="Q7:T7"/>
    <mergeCell ref="U7:X7"/>
    <mergeCell ref="AD7:AG7"/>
    <mergeCell ref="AI7:AM7"/>
    <mergeCell ref="BL7:BO7"/>
    <mergeCell ref="BP7:BQ7"/>
    <mergeCell ref="BR7:BU7"/>
    <mergeCell ref="AP7:AS7"/>
    <mergeCell ref="AV7:AY7"/>
    <mergeCell ref="AZ7:BA7"/>
    <mergeCell ref="BB7:BF7"/>
    <mergeCell ref="BG7:BI7"/>
    <mergeCell ref="BJ7:BK7"/>
  </mergeCells>
  <hyperlinks>
    <hyperlink ref="A57" r:id="rId1" display="http://www.adfg.alaska.gov/FedAidPDFs/fds04-21.pdf" xr:uid="{64001170-4D60-4BE7-ADAB-1A3B66F8BF87}"/>
    <hyperlink ref="A58" r:id="rId2" display="http://www.adfg.alaska.gov/FedAidPDFs/FDS11-61.pdf" xr:uid="{C3B337FF-4AB7-4DC0-8ED6-EB54BDD9C8B5}"/>
    <hyperlink ref="A59" r:id="rId3" display="http://www.adfg.alaska.gov/FedAidPDFs/FDS11-62.pdf" xr:uid="{8C353785-BD33-4D64-B137-DA3B08371AAF}"/>
  </hyperlinks>
  <pageMargins left="0.7" right="0.7" top="0.75" bottom="0.75" header="0.3" footer="0.3"/>
  <pageSetup orientation="portrait" horizontalDpi="4294967293" r:id="rId4"/>
  <drawing r:id="rId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19A313-3976-4720-AD72-FA1C50848E8E}">
  <dimension ref="A1:BU59"/>
  <sheetViews>
    <sheetView workbookViewId="0">
      <pane xSplit="6" ySplit="8" topLeftCell="G49" activePane="bottomRight" state="frozen"/>
      <selection pane="topRight" activeCell="G1" sqref="G1"/>
      <selection pane="bottomLeft" activeCell="A7" sqref="A7"/>
      <selection pane="bottomRight" activeCell="N60" sqref="N60"/>
    </sheetView>
  </sheetViews>
  <sheetFormatPr defaultRowHeight="14.4" x14ac:dyDescent="0.3"/>
  <cols>
    <col min="6" max="6" width="7.88671875" style="16" bestFit="1" customWidth="1"/>
    <col min="7" max="7" width="9.5546875" bestFit="1" customWidth="1"/>
    <col min="8" max="8" width="11.109375" customWidth="1"/>
    <col min="9" max="16" width="12.6640625" customWidth="1"/>
    <col min="17" max="17" width="6.88671875" bestFit="1" customWidth="1"/>
    <col min="18" max="18" width="5.44140625" bestFit="1" customWidth="1"/>
    <col min="19" max="19" width="6.5546875" customWidth="1"/>
    <col min="20" max="20" width="7" customWidth="1"/>
    <col min="21" max="21" width="7.44140625" bestFit="1" customWidth="1"/>
    <col min="22" max="22" width="6.44140625" bestFit="1" customWidth="1"/>
    <col min="23" max="23" width="7.6640625" customWidth="1"/>
    <col min="24" max="25" width="8.109375" customWidth="1"/>
    <col min="26" max="26" width="7.44140625" bestFit="1" customWidth="1"/>
    <col min="27" max="27" width="6.44140625" bestFit="1" customWidth="1"/>
    <col min="28" max="28" width="7.6640625" style="6" customWidth="1"/>
    <col min="29" max="29" width="7.77734375" customWidth="1"/>
    <col min="30" max="30" width="9.21875" customWidth="1"/>
    <col min="31" max="33" width="7.77734375" customWidth="1"/>
    <col min="34" max="34" width="9.5546875" customWidth="1"/>
    <col min="35" max="35" width="9.44140625" customWidth="1"/>
    <col min="36" max="36" width="8" customWidth="1"/>
    <col min="38" max="38" width="12.33203125" customWidth="1"/>
    <col min="41" max="41" width="5.44140625" bestFit="1" customWidth="1"/>
    <col min="43" max="43" width="5.44140625" bestFit="1" customWidth="1"/>
    <col min="44" max="44" width="7.109375" customWidth="1"/>
    <col min="45" max="47" width="7.6640625" customWidth="1"/>
    <col min="49" max="49" width="3" bestFit="1" customWidth="1"/>
    <col min="50" max="50" width="6.88671875" customWidth="1"/>
    <col min="51" max="51" width="7.109375" customWidth="1"/>
    <col min="53" max="53" width="5.5546875" customWidth="1"/>
    <col min="54" max="54" width="8.33203125" customWidth="1"/>
    <col min="55" max="55" width="6.88671875" customWidth="1"/>
    <col min="56" max="56" width="5.44140625" customWidth="1"/>
    <col min="57" max="57" width="6.33203125" customWidth="1"/>
    <col min="58" max="58" width="5.33203125" customWidth="1"/>
    <col min="60" max="60" width="6" customWidth="1"/>
    <col min="61" max="61" width="5.44140625" customWidth="1"/>
    <col min="62" max="62" width="6.88671875" bestFit="1" customWidth="1"/>
    <col min="63" max="63" width="5.44140625" customWidth="1"/>
    <col min="64" max="64" width="6.88671875" bestFit="1" customWidth="1"/>
    <col min="65" max="65" width="5.44140625" bestFit="1" customWidth="1"/>
    <col min="66" max="66" width="5.6640625" customWidth="1"/>
    <col min="67" max="68" width="6.109375" customWidth="1"/>
    <col min="69" max="69" width="3" bestFit="1" customWidth="1"/>
    <col min="70" max="70" width="6.88671875" bestFit="1" customWidth="1"/>
    <col min="71" max="71" width="5" bestFit="1" customWidth="1"/>
    <col min="72" max="73" width="4.88671875" bestFit="1" customWidth="1"/>
  </cols>
  <sheetData>
    <row r="1" spans="1:73" x14ac:dyDescent="0.3">
      <c r="A1" t="s">
        <v>96</v>
      </c>
    </row>
    <row r="2" spans="1:73" x14ac:dyDescent="0.3">
      <c r="A2" t="s">
        <v>92</v>
      </c>
    </row>
    <row r="3" spans="1:73" x14ac:dyDescent="0.3">
      <c r="A3" s="5" t="s">
        <v>93</v>
      </c>
      <c r="C3" s="5"/>
      <c r="G3" s="59"/>
    </row>
    <row r="4" spans="1:73" x14ac:dyDescent="0.3">
      <c r="A4" s="59" t="s">
        <v>94</v>
      </c>
      <c r="C4" s="5"/>
      <c r="G4" s="59"/>
      <c r="Y4" t="s">
        <v>167</v>
      </c>
    </row>
    <row r="5" spans="1:73" x14ac:dyDescent="0.3">
      <c r="A5" s="60" t="s">
        <v>95</v>
      </c>
    </row>
    <row r="6" spans="1:73" x14ac:dyDescent="0.3">
      <c r="A6" s="61" t="s">
        <v>164</v>
      </c>
      <c r="G6" s="61"/>
      <c r="Q6" t="s">
        <v>127</v>
      </c>
    </row>
    <row r="7" spans="1:73" x14ac:dyDescent="0.3">
      <c r="A7" s="126" t="s">
        <v>464</v>
      </c>
      <c r="G7" s="573" t="s">
        <v>60</v>
      </c>
      <c r="H7" s="573"/>
      <c r="I7" s="573"/>
      <c r="J7" s="29"/>
      <c r="K7" s="29"/>
      <c r="L7" s="29"/>
      <c r="M7" s="29"/>
      <c r="N7" s="29"/>
      <c r="O7" s="29"/>
      <c r="P7" s="29"/>
      <c r="Q7" s="573" t="s">
        <v>65</v>
      </c>
      <c r="R7" s="573"/>
      <c r="S7" s="573"/>
      <c r="T7" s="573"/>
      <c r="U7" s="573" t="s">
        <v>70</v>
      </c>
      <c r="V7" s="573"/>
      <c r="W7" s="573"/>
      <c r="X7" s="573"/>
      <c r="Y7" s="29"/>
      <c r="Z7" s="83" t="s">
        <v>71</v>
      </c>
      <c r="AA7" s="83"/>
      <c r="AB7" s="83"/>
      <c r="AC7" s="83"/>
      <c r="AD7" s="573" t="s">
        <v>74</v>
      </c>
      <c r="AE7" s="573"/>
      <c r="AF7" s="573"/>
      <c r="AG7" s="573"/>
      <c r="AH7" s="29"/>
      <c r="AI7" s="573" t="s">
        <v>128</v>
      </c>
      <c r="AJ7" s="573"/>
      <c r="AK7" s="573"/>
      <c r="AL7" s="573"/>
      <c r="AM7" s="573"/>
      <c r="AN7" s="573" t="s">
        <v>45</v>
      </c>
      <c r="AO7" s="573"/>
      <c r="AP7" s="573" t="s">
        <v>46</v>
      </c>
      <c r="AQ7" s="573"/>
      <c r="AR7" s="573"/>
      <c r="AS7" s="573"/>
      <c r="AT7" s="29"/>
      <c r="AU7" s="29"/>
      <c r="AV7" s="573" t="s">
        <v>76</v>
      </c>
      <c r="AW7" s="573"/>
      <c r="AX7" s="573"/>
      <c r="AY7" s="573"/>
      <c r="AZ7" s="573" t="s">
        <v>47</v>
      </c>
      <c r="BA7" s="573"/>
      <c r="BB7" s="573" t="s">
        <v>48</v>
      </c>
      <c r="BC7" s="573"/>
      <c r="BD7" s="573"/>
      <c r="BE7" s="573"/>
      <c r="BF7" s="573"/>
      <c r="BG7" s="573" t="s">
        <v>78</v>
      </c>
      <c r="BH7" s="573"/>
      <c r="BI7" s="573"/>
      <c r="BJ7" s="573" t="s">
        <v>169</v>
      </c>
      <c r="BK7" s="573"/>
      <c r="BL7" s="573" t="s">
        <v>153</v>
      </c>
      <c r="BM7" s="573"/>
      <c r="BN7" s="573"/>
      <c r="BO7" s="573"/>
      <c r="BP7" s="573" t="s">
        <v>170</v>
      </c>
      <c r="BQ7" s="573"/>
      <c r="BR7" s="573" t="s">
        <v>154</v>
      </c>
      <c r="BS7" s="573"/>
      <c r="BT7" s="573"/>
      <c r="BU7" s="573"/>
    </row>
    <row r="8" spans="1:73" s="14" customFormat="1" ht="36" customHeight="1" thickBot="1" x14ac:dyDescent="0.3">
      <c r="A8" s="11" t="s">
        <v>41</v>
      </c>
      <c r="B8" s="11" t="s">
        <v>42</v>
      </c>
      <c r="C8" s="11" t="s">
        <v>43</v>
      </c>
      <c r="D8" s="13" t="s">
        <v>67</v>
      </c>
      <c r="E8" s="13" t="s">
        <v>432</v>
      </c>
      <c r="F8" s="17" t="s">
        <v>44</v>
      </c>
      <c r="G8" s="19" t="s">
        <v>61</v>
      </c>
      <c r="H8" s="19" t="s">
        <v>62</v>
      </c>
      <c r="I8" s="31" t="s">
        <v>63</v>
      </c>
      <c r="J8" s="191" t="s">
        <v>540</v>
      </c>
      <c r="K8" s="214" t="s">
        <v>453</v>
      </c>
      <c r="L8" s="213" t="s">
        <v>454</v>
      </c>
      <c r="M8" s="213" t="s">
        <v>455</v>
      </c>
      <c r="N8" s="213" t="s">
        <v>456</v>
      </c>
      <c r="O8" s="213" t="s">
        <v>457</v>
      </c>
      <c r="P8" s="213" t="s">
        <v>458</v>
      </c>
      <c r="Q8" s="32" t="s">
        <v>66</v>
      </c>
      <c r="R8" s="33" t="s">
        <v>34</v>
      </c>
      <c r="S8" s="34" t="s">
        <v>59</v>
      </c>
      <c r="T8" s="34" t="s">
        <v>64</v>
      </c>
      <c r="U8" s="35" t="s">
        <v>66</v>
      </c>
      <c r="V8" s="36" t="s">
        <v>34</v>
      </c>
      <c r="W8" s="34" t="s">
        <v>59</v>
      </c>
      <c r="X8" s="34" t="s">
        <v>64</v>
      </c>
      <c r="Y8" s="41" t="s">
        <v>131</v>
      </c>
      <c r="Z8" s="86" t="s">
        <v>66</v>
      </c>
      <c r="AA8" s="36" t="s">
        <v>34</v>
      </c>
      <c r="AB8" s="37" t="s">
        <v>59</v>
      </c>
      <c r="AC8" s="34" t="s">
        <v>64</v>
      </c>
      <c r="AD8" s="35" t="s">
        <v>66</v>
      </c>
      <c r="AE8" s="36" t="s">
        <v>34</v>
      </c>
      <c r="AF8" s="37" t="s">
        <v>59</v>
      </c>
      <c r="AG8" s="34" t="s">
        <v>64</v>
      </c>
      <c r="AH8" s="34" t="s">
        <v>166</v>
      </c>
      <c r="AI8" s="41" t="s">
        <v>101</v>
      </c>
      <c r="AJ8" s="84" t="s">
        <v>66</v>
      </c>
      <c r="AK8" s="38" t="s">
        <v>73</v>
      </c>
      <c r="AL8" s="39" t="s">
        <v>133</v>
      </c>
      <c r="AM8" s="40" t="s">
        <v>72</v>
      </c>
      <c r="AN8" s="42" t="s">
        <v>75</v>
      </c>
      <c r="AO8" s="36" t="s">
        <v>34</v>
      </c>
      <c r="AP8" s="42" t="s">
        <v>66</v>
      </c>
      <c r="AQ8" s="36" t="s">
        <v>34</v>
      </c>
      <c r="AR8" s="37" t="s">
        <v>59</v>
      </c>
      <c r="AS8" s="34" t="s">
        <v>64</v>
      </c>
      <c r="AT8" s="34" t="s">
        <v>99</v>
      </c>
      <c r="AU8" s="34" t="s">
        <v>100</v>
      </c>
      <c r="AV8" s="43" t="s">
        <v>77</v>
      </c>
      <c r="AW8" s="36" t="s">
        <v>34</v>
      </c>
      <c r="AX8" s="37" t="s">
        <v>59</v>
      </c>
      <c r="AY8" s="34" t="s">
        <v>64</v>
      </c>
      <c r="AZ8" s="42" t="s">
        <v>75</v>
      </c>
      <c r="BA8" s="36" t="s">
        <v>34</v>
      </c>
      <c r="BB8" s="42" t="s">
        <v>66</v>
      </c>
      <c r="BC8" s="97" t="s">
        <v>136</v>
      </c>
      <c r="BD8" s="36" t="s">
        <v>34</v>
      </c>
      <c r="BE8" s="37" t="s">
        <v>59</v>
      </c>
      <c r="BF8" s="34" t="s">
        <v>64</v>
      </c>
      <c r="BG8" s="43" t="s">
        <v>77</v>
      </c>
      <c r="BH8" s="37" t="s">
        <v>59</v>
      </c>
      <c r="BI8" s="34" t="s">
        <v>64</v>
      </c>
      <c r="BJ8" s="101" t="s">
        <v>66</v>
      </c>
      <c r="BK8" s="36" t="s">
        <v>34</v>
      </c>
      <c r="BL8" s="101" t="s">
        <v>66</v>
      </c>
      <c r="BM8" s="36" t="s">
        <v>34</v>
      </c>
      <c r="BN8" s="37" t="s">
        <v>59</v>
      </c>
      <c r="BO8" s="34" t="s">
        <v>64</v>
      </c>
      <c r="BP8" s="101" t="s">
        <v>66</v>
      </c>
      <c r="BQ8" s="36" t="s">
        <v>34</v>
      </c>
      <c r="BR8" s="101" t="s">
        <v>66</v>
      </c>
      <c r="BS8" s="36" t="s">
        <v>34</v>
      </c>
      <c r="BT8" s="37" t="s">
        <v>59</v>
      </c>
      <c r="BU8" s="34" t="s">
        <v>64</v>
      </c>
    </row>
    <row r="9" spans="1:73" s="14" customFormat="1" x14ac:dyDescent="0.3">
      <c r="A9" s="193" t="s">
        <v>69</v>
      </c>
      <c r="B9" s="147"/>
      <c r="C9" s="147"/>
      <c r="D9" s="147"/>
      <c r="E9" s="147"/>
      <c r="F9" s="147">
        <v>1959</v>
      </c>
      <c r="G9" s="1"/>
      <c r="H9" s="1"/>
      <c r="I9" s="5"/>
      <c r="J9" s="20"/>
      <c r="K9" s="20"/>
      <c r="L9" s="20"/>
      <c r="M9" s="20"/>
      <c r="N9" s="20"/>
      <c r="O9" s="20"/>
      <c r="P9" s="20"/>
      <c r="Q9" s="20"/>
      <c r="R9" s="20"/>
      <c r="S9" s="28"/>
      <c r="T9" s="28"/>
      <c r="U9" s="28"/>
      <c r="V9" s="28"/>
      <c r="W9" s="28"/>
      <c r="X9" s="28"/>
      <c r="Y9" s="28"/>
      <c r="Z9" s="28"/>
      <c r="AA9" s="28"/>
      <c r="AB9" s="6"/>
      <c r="AC9" s="28"/>
      <c r="AD9" s="10"/>
      <c r="AE9" s="8"/>
      <c r="AG9" s="8"/>
      <c r="AH9" s="21"/>
      <c r="AI9" s="28"/>
      <c r="AJ9" s="27"/>
      <c r="AK9" s="27"/>
      <c r="AL9" s="27"/>
      <c r="AM9" s="28"/>
      <c r="AN9" s="63"/>
      <c r="AO9" s="63"/>
      <c r="AP9" s="63"/>
      <c r="AQ9" s="8"/>
      <c r="AR9" s="27"/>
      <c r="AS9" s="9"/>
      <c r="AT9" s="9"/>
      <c r="AU9" s="27"/>
      <c r="AV9" s="27"/>
      <c r="AW9" s="27"/>
      <c r="AX9" s="28"/>
    </row>
    <row r="10" spans="1:73" s="14" customFormat="1" x14ac:dyDescent="0.3">
      <c r="A10" s="193" t="s">
        <v>69</v>
      </c>
      <c r="B10" s="147"/>
      <c r="C10" s="147"/>
      <c r="D10" s="147"/>
      <c r="E10" s="147"/>
      <c r="F10" s="147">
        <v>1960</v>
      </c>
      <c r="G10" s="1"/>
      <c r="H10" s="1"/>
      <c r="I10" s="5"/>
      <c r="J10" s="20"/>
      <c r="K10" s="20"/>
      <c r="L10" s="20"/>
      <c r="M10" s="20"/>
      <c r="N10" s="20"/>
      <c r="O10" s="20"/>
      <c r="P10" s="20"/>
      <c r="Q10" s="20"/>
      <c r="R10" s="20"/>
      <c r="S10" s="28"/>
      <c r="T10" s="28"/>
      <c r="U10" s="28"/>
      <c r="V10" s="28"/>
      <c r="W10" s="28"/>
      <c r="X10" s="28"/>
      <c r="Y10" s="28"/>
      <c r="Z10" s="28"/>
      <c r="AA10" s="28"/>
      <c r="AB10" s="6"/>
      <c r="AC10" s="28"/>
      <c r="AD10" s="10"/>
      <c r="AE10" s="8"/>
      <c r="AG10" s="8"/>
      <c r="AH10" s="21"/>
      <c r="AI10" s="28"/>
      <c r="AJ10" s="27"/>
      <c r="AK10" s="27"/>
      <c r="AL10" s="27"/>
      <c r="AM10" s="28"/>
      <c r="AN10" s="63"/>
      <c r="AO10" s="63"/>
      <c r="AP10" s="63"/>
      <c r="AQ10" s="8"/>
      <c r="AR10" s="27"/>
      <c r="AS10" s="9"/>
      <c r="AT10" s="9"/>
      <c r="AU10" s="27"/>
      <c r="AV10" s="27"/>
      <c r="AW10" s="27"/>
      <c r="AX10" s="28"/>
    </row>
    <row r="11" spans="1:73" s="14" customFormat="1" x14ac:dyDescent="0.3">
      <c r="A11" s="193" t="s">
        <v>69</v>
      </c>
      <c r="B11" s="147"/>
      <c r="C11" s="147"/>
      <c r="D11" s="147"/>
      <c r="E11" s="147"/>
      <c r="F11" s="147">
        <v>1961</v>
      </c>
      <c r="G11" s="1"/>
      <c r="H11" s="1"/>
      <c r="I11" s="5"/>
      <c r="J11" s="20"/>
      <c r="K11" s="20"/>
      <c r="L11" s="20"/>
      <c r="M11" s="20"/>
      <c r="N11" s="20"/>
      <c r="O11" s="20"/>
      <c r="P11" s="20"/>
      <c r="Q11" s="20"/>
      <c r="R11" s="20"/>
      <c r="S11" s="28"/>
      <c r="T11" s="28"/>
      <c r="U11" s="28"/>
      <c r="V11" s="28"/>
      <c r="W11" s="28"/>
      <c r="X11" s="28"/>
      <c r="Y11" s="28"/>
      <c r="Z11" s="28"/>
      <c r="AA11" s="28"/>
      <c r="AB11" s="6"/>
      <c r="AC11" s="28"/>
      <c r="AD11" s="10"/>
      <c r="AE11" s="8"/>
      <c r="AG11" s="8"/>
      <c r="AH11" s="21"/>
      <c r="AI11" s="28"/>
      <c r="AJ11" s="27"/>
      <c r="AK11" s="27"/>
      <c r="AL11" s="27"/>
      <c r="AM11" s="28"/>
      <c r="AN11" s="63"/>
      <c r="AO11" s="63"/>
      <c r="AP11" s="63"/>
      <c r="AQ11" s="8"/>
      <c r="AR11" s="27"/>
      <c r="AS11" s="9"/>
      <c r="AT11" s="9"/>
      <c r="AU11" s="27"/>
      <c r="AV11" s="27"/>
      <c r="AW11" s="27"/>
      <c r="AX11" s="28"/>
    </row>
    <row r="12" spans="1:73" s="14" customFormat="1" x14ac:dyDescent="0.3">
      <c r="A12" s="193" t="s">
        <v>69</v>
      </c>
      <c r="B12" s="147"/>
      <c r="C12" s="147"/>
      <c r="D12" s="147"/>
      <c r="E12" s="147"/>
      <c r="F12" s="147">
        <v>1962</v>
      </c>
      <c r="G12" s="1"/>
      <c r="H12" s="1"/>
      <c r="I12" s="5"/>
      <c r="J12" s="20"/>
      <c r="K12" s="20"/>
      <c r="L12" s="20"/>
      <c r="M12" s="20"/>
      <c r="N12" s="20"/>
      <c r="O12" s="20"/>
      <c r="P12" s="20"/>
      <c r="Q12" s="20"/>
      <c r="R12" s="20"/>
      <c r="S12" s="28"/>
      <c r="T12" s="28"/>
      <c r="U12" s="28"/>
      <c r="V12" s="28"/>
      <c r="W12" s="28"/>
      <c r="X12" s="28"/>
      <c r="Y12" s="28"/>
      <c r="Z12" s="28"/>
      <c r="AA12" s="28"/>
      <c r="AB12" s="6"/>
      <c r="AC12" s="28"/>
      <c r="AD12" s="10"/>
      <c r="AE12" s="8"/>
      <c r="AG12" s="8"/>
      <c r="AH12" s="21"/>
      <c r="AI12" s="28"/>
      <c r="AJ12" s="27"/>
      <c r="AK12" s="27"/>
      <c r="AL12" s="27"/>
      <c r="AM12" s="28"/>
      <c r="AN12" s="63"/>
      <c r="AO12" s="63"/>
      <c r="AP12" s="63"/>
      <c r="AQ12" s="8"/>
      <c r="AR12" s="27"/>
      <c r="AS12" s="9"/>
      <c r="AT12" s="9"/>
      <c r="AU12" s="27"/>
      <c r="AV12" s="27"/>
      <c r="AW12" s="27"/>
      <c r="AX12" s="28"/>
    </row>
    <row r="13" spans="1:73" s="14" customFormat="1" x14ac:dyDescent="0.3">
      <c r="A13" s="193" t="s">
        <v>69</v>
      </c>
      <c r="B13" s="147"/>
      <c r="C13" s="147"/>
      <c r="D13" s="147"/>
      <c r="E13" s="147"/>
      <c r="F13" s="147">
        <v>1963</v>
      </c>
      <c r="G13" s="1"/>
      <c r="H13" s="1"/>
      <c r="I13" s="5"/>
      <c r="J13" s="20"/>
      <c r="K13" s="20"/>
      <c r="L13" s="20"/>
      <c r="M13" s="20"/>
      <c r="N13" s="20"/>
      <c r="O13" s="20"/>
      <c r="P13" s="20"/>
      <c r="Q13" s="20"/>
      <c r="R13" s="20"/>
      <c r="S13" s="28"/>
      <c r="T13" s="28"/>
      <c r="U13" s="28"/>
      <c r="V13" s="28"/>
      <c r="W13" s="28"/>
      <c r="X13" s="28"/>
      <c r="Y13" s="28"/>
      <c r="Z13" s="28"/>
      <c r="AA13" s="28"/>
      <c r="AB13" s="6"/>
      <c r="AC13" s="28"/>
      <c r="AD13" s="10"/>
      <c r="AE13" s="8"/>
      <c r="AG13" s="8"/>
      <c r="AH13" s="21"/>
      <c r="AI13" s="28"/>
      <c r="AJ13" s="27"/>
      <c r="AK13" s="27"/>
      <c r="AL13" s="27"/>
      <c r="AM13" s="28"/>
      <c r="AN13" s="63"/>
      <c r="AO13" s="63"/>
      <c r="AP13" s="63"/>
      <c r="AQ13" s="8"/>
      <c r="AR13" s="27"/>
      <c r="AS13" s="9"/>
      <c r="AT13" s="9"/>
      <c r="AU13" s="27"/>
      <c r="AV13" s="27"/>
      <c r="AW13" s="27"/>
      <c r="AX13" s="28"/>
    </row>
    <row r="14" spans="1:73" s="14" customFormat="1" x14ac:dyDescent="0.3">
      <c r="A14" s="193" t="s">
        <v>69</v>
      </c>
      <c r="B14" s="147"/>
      <c r="C14" s="147"/>
      <c r="D14" s="147"/>
      <c r="E14" s="147"/>
      <c r="F14" s="147">
        <v>1964</v>
      </c>
      <c r="G14" s="1"/>
      <c r="H14" s="1"/>
      <c r="I14" s="5"/>
      <c r="J14" s="20"/>
      <c r="K14" s="20"/>
      <c r="L14" s="20"/>
      <c r="M14" s="20"/>
      <c r="N14" s="20"/>
      <c r="O14" s="20"/>
      <c r="P14" s="20"/>
      <c r="Q14" s="20"/>
      <c r="R14" s="20"/>
      <c r="S14" s="28"/>
      <c r="T14" s="28"/>
      <c r="U14" s="28"/>
      <c r="V14" s="28"/>
      <c r="W14" s="28"/>
      <c r="X14" s="28"/>
      <c r="Y14" s="28"/>
      <c r="Z14" s="28"/>
      <c r="AA14" s="28"/>
      <c r="AB14" s="6"/>
      <c r="AC14" s="28"/>
      <c r="AD14" s="10"/>
      <c r="AE14" s="8"/>
      <c r="AG14" s="8"/>
      <c r="AH14" s="21"/>
      <c r="AI14" s="28"/>
      <c r="AJ14" s="27"/>
      <c r="AK14" s="27"/>
      <c r="AL14" s="27"/>
      <c r="AM14" s="28"/>
      <c r="AN14" s="63"/>
      <c r="AO14" s="63"/>
      <c r="AP14" s="63"/>
      <c r="AQ14" s="8"/>
      <c r="AR14" s="27"/>
      <c r="AS14" s="9"/>
      <c r="AT14" s="9"/>
      <c r="AU14" s="27"/>
      <c r="AV14" s="27"/>
      <c r="AW14" s="27"/>
      <c r="AX14" s="28"/>
    </row>
    <row r="15" spans="1:73" s="14" customFormat="1" x14ac:dyDescent="0.3">
      <c r="A15" s="193" t="s">
        <v>69</v>
      </c>
      <c r="B15" s="147"/>
      <c r="C15" s="147"/>
      <c r="D15" s="147"/>
      <c r="E15" s="147"/>
      <c r="F15" s="147">
        <v>1965</v>
      </c>
      <c r="G15" s="1"/>
      <c r="H15" s="1"/>
      <c r="I15" s="5"/>
      <c r="J15" s="20"/>
      <c r="K15" s="20"/>
      <c r="L15" s="20"/>
      <c r="M15" s="20"/>
      <c r="N15" s="20"/>
      <c r="O15" s="20"/>
      <c r="P15" s="20"/>
      <c r="Q15" s="20"/>
      <c r="R15" s="20"/>
      <c r="S15" s="28"/>
      <c r="T15" s="28"/>
      <c r="U15" s="28"/>
      <c r="V15" s="28"/>
      <c r="W15" s="28"/>
      <c r="X15" s="28"/>
      <c r="Y15" s="28"/>
      <c r="Z15" s="28"/>
      <c r="AA15" s="28"/>
      <c r="AB15" s="6"/>
      <c r="AC15" s="28"/>
      <c r="AD15" s="10"/>
      <c r="AE15" s="8"/>
      <c r="AG15" s="8"/>
      <c r="AH15" s="21"/>
      <c r="AI15" s="28"/>
      <c r="AJ15" s="27"/>
      <c r="AK15" s="27"/>
      <c r="AL15" s="27"/>
      <c r="AM15" s="28"/>
      <c r="AN15" s="63"/>
      <c r="AO15" s="63"/>
      <c r="AP15" s="63"/>
      <c r="AQ15" s="8"/>
      <c r="AR15" s="27"/>
      <c r="AS15" s="9"/>
      <c r="AT15" s="9"/>
      <c r="AU15" s="27"/>
      <c r="AV15" s="27"/>
      <c r="AW15" s="27"/>
      <c r="AX15" s="28"/>
    </row>
    <row r="16" spans="1:73" s="14" customFormat="1" x14ac:dyDescent="0.3">
      <c r="A16" s="193" t="s">
        <v>69</v>
      </c>
      <c r="B16" s="147"/>
      <c r="C16" s="147"/>
      <c r="D16" s="147"/>
      <c r="E16" s="147"/>
      <c r="F16" s="147">
        <v>1966</v>
      </c>
      <c r="G16" s="1"/>
      <c r="H16" s="1"/>
      <c r="I16" s="5"/>
      <c r="J16" s="20"/>
      <c r="K16" s="20"/>
      <c r="L16" s="20"/>
      <c r="M16" s="20"/>
      <c r="N16" s="20"/>
      <c r="O16" s="20"/>
      <c r="P16" s="20"/>
      <c r="Q16" s="20"/>
      <c r="R16" s="20"/>
      <c r="S16" s="28"/>
      <c r="T16" s="28"/>
      <c r="U16" s="28"/>
      <c r="V16" s="28"/>
      <c r="W16" s="28"/>
      <c r="X16" s="28"/>
      <c r="Y16" s="28"/>
      <c r="Z16" s="28"/>
      <c r="AA16" s="28"/>
      <c r="AB16" s="6"/>
      <c r="AC16" s="28"/>
      <c r="AD16" s="10"/>
      <c r="AE16" s="8"/>
      <c r="AG16" s="8"/>
      <c r="AH16" s="21"/>
      <c r="AI16" s="28"/>
      <c r="AJ16" s="27"/>
      <c r="AK16" s="27"/>
      <c r="AL16" s="27"/>
      <c r="AM16" s="28"/>
      <c r="AN16" s="63"/>
      <c r="AO16" s="63"/>
      <c r="AP16" s="63"/>
      <c r="AQ16" s="8"/>
      <c r="AR16" s="27"/>
      <c r="AS16" s="9"/>
      <c r="AT16" s="9"/>
      <c r="AU16" s="27"/>
      <c r="AV16" s="27"/>
      <c r="AW16" s="27"/>
      <c r="AX16" s="28"/>
    </row>
    <row r="17" spans="1:52" s="14" customFormat="1" x14ac:dyDescent="0.3">
      <c r="A17" s="193" t="s">
        <v>69</v>
      </c>
      <c r="B17" s="147"/>
      <c r="C17" s="147"/>
      <c r="D17" s="147"/>
      <c r="E17" s="147"/>
      <c r="F17" s="147">
        <v>1967</v>
      </c>
      <c r="G17" s="1"/>
      <c r="H17" s="1"/>
      <c r="I17" s="5"/>
      <c r="J17" s="20"/>
      <c r="K17" s="20"/>
      <c r="L17" s="20"/>
      <c r="M17" s="20"/>
      <c r="N17" s="20"/>
      <c r="O17" s="20"/>
      <c r="P17" s="20"/>
      <c r="Q17" s="20"/>
      <c r="R17" s="20"/>
      <c r="S17" s="28"/>
      <c r="T17" s="28"/>
      <c r="U17" s="28"/>
      <c r="V17" s="28"/>
      <c r="W17" s="28"/>
      <c r="X17" s="28"/>
      <c r="Y17" s="28"/>
      <c r="Z17" s="28"/>
      <c r="AA17" s="28"/>
      <c r="AB17" s="6"/>
      <c r="AC17" s="28"/>
      <c r="AD17" s="10"/>
      <c r="AE17" s="8"/>
      <c r="AG17" s="8"/>
      <c r="AH17" s="21"/>
      <c r="AI17" s="28"/>
      <c r="AJ17" s="27"/>
      <c r="AK17" s="27"/>
      <c r="AL17" s="27"/>
      <c r="AM17" s="28"/>
      <c r="AN17" s="63"/>
      <c r="AO17" s="63"/>
      <c r="AP17" s="63"/>
      <c r="AQ17" s="8"/>
      <c r="AR17" s="27"/>
      <c r="AS17" s="9"/>
      <c r="AT17" s="9"/>
      <c r="AU17" s="27"/>
      <c r="AV17" s="27"/>
      <c r="AW17" s="27"/>
      <c r="AX17" s="28"/>
    </row>
    <row r="18" spans="1:52" s="14" customFormat="1" x14ac:dyDescent="0.3">
      <c r="A18" s="193" t="s">
        <v>69</v>
      </c>
      <c r="B18" s="147"/>
      <c r="C18" s="147"/>
      <c r="D18" s="147"/>
      <c r="E18" s="147"/>
      <c r="F18" s="147">
        <v>1968</v>
      </c>
      <c r="G18" s="1"/>
      <c r="H18" s="1"/>
      <c r="I18" s="5"/>
      <c r="J18" s="20"/>
      <c r="K18" s="20"/>
      <c r="L18" s="20"/>
      <c r="M18" s="20"/>
      <c r="N18" s="20"/>
      <c r="O18" s="20"/>
      <c r="P18" s="20"/>
      <c r="Q18" s="20"/>
      <c r="R18" s="20"/>
      <c r="S18" s="28"/>
      <c r="T18" s="28"/>
      <c r="U18" s="28"/>
      <c r="V18" s="28"/>
      <c r="W18" s="28"/>
      <c r="X18" s="28"/>
      <c r="Y18" s="28"/>
      <c r="Z18" s="28"/>
      <c r="AA18" s="28"/>
      <c r="AB18" s="6"/>
      <c r="AC18" s="28"/>
      <c r="AD18" s="10"/>
      <c r="AE18" s="8"/>
      <c r="AG18" s="8"/>
      <c r="AH18" s="21"/>
      <c r="AI18" s="28"/>
      <c r="AJ18" s="27"/>
      <c r="AK18" s="27"/>
      <c r="AL18" s="27"/>
      <c r="AM18" s="28"/>
      <c r="AN18" s="63"/>
      <c r="AO18" s="63"/>
      <c r="AP18" s="63"/>
      <c r="AQ18" s="8"/>
      <c r="AR18" s="27"/>
      <c r="AS18" s="9"/>
      <c r="AT18" s="9"/>
      <c r="AU18" s="27"/>
      <c r="AV18" s="27"/>
      <c r="AW18" s="27"/>
      <c r="AX18" s="28"/>
    </row>
    <row r="19" spans="1:52" s="164" customFormat="1" ht="13.8" x14ac:dyDescent="0.3">
      <c r="A19" s="163" t="s">
        <v>461</v>
      </c>
      <c r="D19" s="165"/>
      <c r="E19" s="166"/>
      <c r="H19" s="167"/>
      <c r="I19" s="168"/>
      <c r="J19" s="168"/>
      <c r="K19" s="168"/>
      <c r="L19" s="169"/>
      <c r="M19" s="169"/>
      <c r="N19" s="169"/>
      <c r="O19" s="169"/>
      <c r="P19" s="169"/>
      <c r="Q19" s="169"/>
      <c r="R19" s="169"/>
      <c r="S19" s="169"/>
      <c r="T19" s="169"/>
      <c r="U19" s="169"/>
      <c r="V19" s="169"/>
      <c r="W19" s="169"/>
      <c r="X19" s="169"/>
      <c r="Y19" s="169"/>
      <c r="AB19" s="170"/>
      <c r="AC19" s="171"/>
      <c r="AE19" s="169"/>
      <c r="AF19" s="169"/>
      <c r="AG19" s="169"/>
      <c r="AH19" s="172"/>
      <c r="AI19" s="172"/>
      <c r="AJ19" s="172"/>
      <c r="AK19" s="171"/>
      <c r="AL19" s="171"/>
      <c r="AM19" s="171"/>
      <c r="AN19" s="171"/>
      <c r="AO19" s="172"/>
      <c r="AP19" s="172"/>
      <c r="AQ19" s="172"/>
      <c r="AR19" s="169"/>
      <c r="AS19" s="169"/>
      <c r="AT19" s="172"/>
      <c r="AU19" s="172"/>
      <c r="AV19" s="172"/>
      <c r="AW19" s="171"/>
    </row>
    <row r="20" spans="1:52" s="14" customFormat="1" x14ac:dyDescent="0.3">
      <c r="A20" s="193" t="s">
        <v>69</v>
      </c>
      <c r="B20"/>
      <c r="C20"/>
      <c r="D20" s="15"/>
      <c r="E20" s="15"/>
      <c r="F20" s="147">
        <v>1969</v>
      </c>
      <c r="G20" s="1"/>
      <c r="H20" s="1"/>
      <c r="I20" s="5"/>
      <c r="J20" s="20"/>
      <c r="K20" s="20"/>
      <c r="L20" s="20"/>
      <c r="M20" s="20"/>
      <c r="N20" s="20"/>
      <c r="O20" s="20"/>
      <c r="P20" s="20"/>
      <c r="Q20" s="20"/>
      <c r="R20" s="20"/>
      <c r="S20" s="28"/>
      <c r="T20" s="28"/>
      <c r="U20" s="28"/>
      <c r="V20" s="28"/>
      <c r="W20" s="28"/>
      <c r="X20" s="28"/>
      <c r="Y20" s="28"/>
      <c r="Z20" s="28"/>
      <c r="AA20" s="28"/>
      <c r="AB20" s="6"/>
      <c r="AC20" s="28"/>
      <c r="AD20" s="10"/>
      <c r="AE20" s="8"/>
      <c r="AG20" s="8"/>
      <c r="AH20" s="21"/>
      <c r="AI20" s="28"/>
      <c r="AJ20" s="27"/>
      <c r="AK20" s="27"/>
      <c r="AL20" s="27"/>
      <c r="AM20" s="28"/>
      <c r="AN20" s="63"/>
      <c r="AO20" s="63"/>
      <c r="AP20" s="63"/>
      <c r="AQ20" s="8"/>
      <c r="AR20" s="27"/>
      <c r="AS20" s="9"/>
      <c r="AT20" s="9"/>
      <c r="AU20" s="27"/>
      <c r="AV20" s="27"/>
      <c r="AW20" s="27"/>
      <c r="AX20" s="28"/>
    </row>
    <row r="21" spans="1:52" s="14" customFormat="1" x14ac:dyDescent="0.3">
      <c r="A21" s="193" t="s">
        <v>69</v>
      </c>
      <c r="B21"/>
      <c r="C21"/>
      <c r="D21" s="15"/>
      <c r="E21" s="15"/>
      <c r="F21" s="147">
        <v>1970</v>
      </c>
      <c r="G21" s="1"/>
      <c r="H21" s="1"/>
      <c r="I21" s="5"/>
      <c r="J21" s="20"/>
      <c r="K21" s="20"/>
      <c r="L21" s="20"/>
      <c r="M21" s="20"/>
      <c r="N21" s="20"/>
      <c r="O21" s="20"/>
      <c r="P21" s="20"/>
      <c r="Q21" s="20"/>
      <c r="R21" s="20"/>
      <c r="S21" s="28"/>
      <c r="T21" s="28"/>
      <c r="U21" s="28"/>
      <c r="V21" s="28"/>
      <c r="W21" s="28"/>
      <c r="X21" s="28"/>
      <c r="Y21" s="28"/>
      <c r="Z21" s="28"/>
      <c r="AA21" s="28"/>
      <c r="AB21" s="6"/>
      <c r="AC21" s="28"/>
      <c r="AD21" s="10"/>
      <c r="AE21" s="8"/>
      <c r="AG21" s="8"/>
      <c r="AH21" s="21"/>
      <c r="AI21" s="28"/>
      <c r="AJ21" s="27"/>
      <c r="AK21" s="27"/>
      <c r="AL21" s="27"/>
      <c r="AM21" s="28"/>
      <c r="AN21" s="63"/>
      <c r="AO21" s="63"/>
      <c r="AP21" s="63"/>
      <c r="AQ21" s="8"/>
      <c r="AR21" s="27"/>
      <c r="AS21" s="9"/>
      <c r="AT21" s="9"/>
      <c r="AU21" s="27"/>
      <c r="AV21" s="27"/>
      <c r="AW21" s="27"/>
      <c r="AX21" s="28"/>
    </row>
    <row r="22" spans="1:52" s="164" customFormat="1" ht="13.8" x14ac:dyDescent="0.3">
      <c r="A22" s="163" t="s">
        <v>427</v>
      </c>
      <c r="D22" s="165"/>
      <c r="E22" s="166"/>
      <c r="H22" s="167"/>
      <c r="I22" s="168"/>
      <c r="J22" s="168"/>
      <c r="K22" s="168"/>
      <c r="L22" s="169"/>
      <c r="M22" s="169"/>
      <c r="N22" s="169"/>
      <c r="O22" s="169"/>
      <c r="P22" s="169"/>
      <c r="Q22" s="169"/>
      <c r="R22" s="169"/>
      <c r="S22" s="169"/>
      <c r="T22" s="169"/>
      <c r="U22" s="169"/>
      <c r="V22" s="169"/>
      <c r="W22" s="169"/>
      <c r="X22" s="169"/>
      <c r="Y22" s="169"/>
      <c r="AB22" s="170"/>
      <c r="AC22" s="171"/>
      <c r="AE22" s="169"/>
      <c r="AF22" s="169"/>
      <c r="AG22" s="169"/>
      <c r="AH22" s="172"/>
      <c r="AI22" s="172"/>
      <c r="AJ22" s="172"/>
      <c r="AK22" s="171"/>
      <c r="AL22" s="171"/>
      <c r="AM22" s="171"/>
      <c r="AN22" s="171"/>
      <c r="AO22" s="172"/>
      <c r="AP22" s="172"/>
      <c r="AQ22" s="172"/>
      <c r="AR22" s="169"/>
      <c r="AS22" s="169"/>
      <c r="AT22" s="172"/>
      <c r="AU22" s="172"/>
      <c r="AV22" s="172"/>
      <c r="AW22" s="171"/>
    </row>
    <row r="23" spans="1:52" s="14" customFormat="1" x14ac:dyDescent="0.3">
      <c r="A23" s="193" t="s">
        <v>69</v>
      </c>
      <c r="B23"/>
      <c r="C23"/>
      <c r="D23" s="15"/>
      <c r="E23" s="15"/>
      <c r="F23" s="16">
        <v>1971</v>
      </c>
      <c r="G23" s="1"/>
      <c r="H23" s="1"/>
      <c r="I23" s="5"/>
      <c r="J23" s="20"/>
      <c r="K23" s="20"/>
      <c r="L23" s="20"/>
      <c r="M23" s="20"/>
      <c r="N23" s="20"/>
      <c r="O23" s="20"/>
      <c r="P23" s="20"/>
      <c r="Q23" s="20"/>
      <c r="R23" s="20"/>
      <c r="S23" s="28"/>
      <c r="T23" s="28"/>
      <c r="U23" s="28"/>
      <c r="V23" s="28"/>
      <c r="W23" s="28"/>
      <c r="X23" s="28"/>
      <c r="Y23" s="28"/>
      <c r="Z23" s="28"/>
      <c r="AA23" s="28"/>
      <c r="AB23" s="6"/>
      <c r="AC23" s="28"/>
      <c r="AD23" s="10"/>
      <c r="AE23" s="8"/>
      <c r="AG23" s="8"/>
      <c r="AH23" s="21"/>
      <c r="AI23" s="28"/>
      <c r="AJ23" s="27"/>
      <c r="AK23" s="27"/>
      <c r="AL23" s="27"/>
      <c r="AM23" s="28"/>
      <c r="AN23" s="63"/>
      <c r="AO23" s="63"/>
      <c r="AP23" s="63"/>
      <c r="AQ23" s="8"/>
      <c r="AR23" s="27"/>
      <c r="AS23" s="9"/>
      <c r="AT23" s="9"/>
      <c r="AU23" s="27"/>
      <c r="AV23" s="27"/>
      <c r="AW23" s="27"/>
      <c r="AX23" s="28"/>
    </row>
    <row r="24" spans="1:52" s="14" customFormat="1" x14ac:dyDescent="0.3">
      <c r="A24" s="193" t="s">
        <v>69</v>
      </c>
      <c r="B24"/>
      <c r="C24"/>
      <c r="D24" s="15"/>
      <c r="E24" s="15"/>
      <c r="F24" s="16">
        <v>1972</v>
      </c>
      <c r="G24" s="1"/>
      <c r="H24" s="1"/>
      <c r="I24" s="5"/>
      <c r="J24" s="20"/>
      <c r="K24" s="20"/>
      <c r="L24" s="20"/>
      <c r="M24" s="20"/>
      <c r="N24" s="20"/>
      <c r="O24" s="20"/>
      <c r="P24" s="20"/>
      <c r="Q24" s="20"/>
      <c r="R24" s="20"/>
      <c r="S24" s="28"/>
      <c r="T24" s="28"/>
      <c r="U24" s="28"/>
      <c r="V24" s="28"/>
      <c r="W24" s="28"/>
      <c r="X24" s="28"/>
      <c r="Y24" s="28"/>
      <c r="Z24" s="28"/>
      <c r="AA24" s="28"/>
      <c r="AB24" s="6"/>
      <c r="AC24" s="28"/>
      <c r="AD24" s="10"/>
      <c r="AE24" s="8"/>
      <c r="AG24" s="8"/>
      <c r="AH24" s="21"/>
      <c r="AI24" s="28"/>
      <c r="AJ24" s="27"/>
      <c r="AK24" s="27"/>
      <c r="AL24" s="27"/>
      <c r="AM24" s="28"/>
      <c r="AN24" s="63"/>
      <c r="AO24" s="63"/>
      <c r="AP24" s="63"/>
      <c r="AQ24" s="8"/>
      <c r="AR24" s="27"/>
      <c r="AS24" s="9"/>
      <c r="AT24" s="9"/>
      <c r="AU24" s="27"/>
      <c r="AV24" s="27"/>
      <c r="AW24" s="27"/>
      <c r="AX24" s="28"/>
    </row>
    <row r="25" spans="1:52" s="14" customFormat="1" x14ac:dyDescent="0.3">
      <c r="A25" s="193" t="s">
        <v>69</v>
      </c>
      <c r="B25"/>
      <c r="C25"/>
      <c r="D25"/>
      <c r="E25"/>
      <c r="F25" s="16">
        <v>1973</v>
      </c>
      <c r="G25" s="1"/>
      <c r="H25" s="1"/>
      <c r="I25" s="5">
        <f t="shared" ref="I25:I34" si="0">H25-G25+1</f>
        <v>1</v>
      </c>
      <c r="J25" s="20"/>
      <c r="K25" s="20"/>
      <c r="L25" s="20"/>
      <c r="M25" s="20"/>
      <c r="N25" s="18"/>
      <c r="O25" s="18"/>
      <c r="P25" s="18"/>
      <c r="Q25" s="18"/>
      <c r="R25" s="85"/>
      <c r="T25" s="28"/>
      <c r="U25" s="28"/>
      <c r="V25" s="28"/>
      <c r="W25" s="28"/>
      <c r="X25" s="28"/>
      <c r="Y25" s="28"/>
      <c r="Z25" s="28"/>
      <c r="AA25" s="28"/>
      <c r="AB25" s="8"/>
      <c r="AC25" s="28"/>
      <c r="AD25" s="10"/>
      <c r="AE25" s="8"/>
      <c r="AG25" s="28"/>
      <c r="AH25" s="21"/>
      <c r="AI25" s="96"/>
      <c r="AJ25" s="27"/>
      <c r="AK25" s="27"/>
      <c r="AL25" s="27"/>
      <c r="AM25" s="27"/>
      <c r="AN25" s="27"/>
      <c r="AO25" s="27"/>
      <c r="AP25" s="27"/>
      <c r="AQ25" s="27"/>
      <c r="AR25" s="27"/>
      <c r="AS25" s="9"/>
      <c r="AT25" s="9"/>
      <c r="AU25" s="9"/>
      <c r="AV25" s="9"/>
      <c r="AW25" s="9"/>
      <c r="AX25" s="9"/>
      <c r="AY25" s="9"/>
      <c r="AZ25" s="9"/>
    </row>
    <row r="26" spans="1:52" s="14" customFormat="1" x14ac:dyDescent="0.3">
      <c r="A26" s="193" t="s">
        <v>69</v>
      </c>
      <c r="B26"/>
      <c r="C26"/>
      <c r="D26"/>
      <c r="E26"/>
      <c r="F26" s="16">
        <v>1974</v>
      </c>
      <c r="G26" s="1"/>
      <c r="H26" s="1"/>
      <c r="I26" s="5">
        <f t="shared" si="0"/>
        <v>1</v>
      </c>
      <c r="J26" s="20"/>
      <c r="K26" s="20"/>
      <c r="L26" s="20"/>
      <c r="M26" s="20"/>
      <c r="N26" s="18"/>
      <c r="O26" s="18"/>
      <c r="P26" s="18"/>
      <c r="Q26" s="18"/>
      <c r="R26" s="85"/>
      <c r="T26" s="28"/>
      <c r="U26" s="28"/>
      <c r="V26" s="28"/>
      <c r="W26" s="28"/>
      <c r="X26" s="28"/>
      <c r="Y26" s="28"/>
      <c r="Z26" s="28"/>
      <c r="AA26" s="28"/>
      <c r="AB26" s="8"/>
      <c r="AC26" s="28"/>
      <c r="AD26" s="10"/>
      <c r="AE26" s="8"/>
      <c r="AG26" s="28"/>
      <c r="AH26" s="21"/>
      <c r="AI26" s="96"/>
      <c r="AJ26" s="27"/>
      <c r="AK26" s="27"/>
      <c r="AL26" s="27"/>
      <c r="AM26" s="27"/>
      <c r="AN26" s="27"/>
      <c r="AO26" s="27"/>
      <c r="AP26" s="27"/>
      <c r="AQ26" s="27"/>
      <c r="AR26" s="27"/>
      <c r="AS26" s="9"/>
      <c r="AT26" s="9"/>
      <c r="AU26" s="9"/>
      <c r="AV26" s="9"/>
      <c r="AW26" s="9"/>
      <c r="AX26" s="9"/>
      <c r="AY26" s="9"/>
      <c r="AZ26" s="9"/>
    </row>
    <row r="27" spans="1:52" s="14" customFormat="1" x14ac:dyDescent="0.3">
      <c r="A27" s="193" t="s">
        <v>69</v>
      </c>
      <c r="B27"/>
      <c r="C27"/>
      <c r="D27"/>
      <c r="E27"/>
      <c r="F27" s="16">
        <v>1975</v>
      </c>
      <c r="G27" s="1"/>
      <c r="H27" s="1"/>
      <c r="I27" s="5">
        <f t="shared" si="0"/>
        <v>1</v>
      </c>
      <c r="J27" s="8"/>
      <c r="K27" s="18"/>
      <c r="L27" s="18"/>
      <c r="M27" s="18"/>
      <c r="N27" s="18"/>
      <c r="O27" s="18"/>
      <c r="P27" s="18"/>
      <c r="Q27" s="18"/>
      <c r="R27" s="85"/>
      <c r="T27" s="28"/>
      <c r="U27" s="28"/>
      <c r="V27" s="28"/>
      <c r="W27" s="28"/>
      <c r="X27" s="28"/>
      <c r="Y27" s="28"/>
      <c r="Z27" s="28"/>
      <c r="AA27" s="28"/>
      <c r="AB27" s="8"/>
      <c r="AC27" s="28"/>
      <c r="AD27" s="10"/>
      <c r="AE27" s="8"/>
      <c r="AG27" s="28"/>
      <c r="AH27" s="21"/>
      <c r="AI27" s="96"/>
      <c r="AJ27" s="27"/>
      <c r="AK27" s="27"/>
      <c r="AL27" s="27"/>
      <c r="AM27" s="27"/>
      <c r="AN27" s="27"/>
      <c r="AO27" s="27"/>
      <c r="AP27" s="27"/>
      <c r="AQ27" s="27"/>
      <c r="AR27" s="27"/>
      <c r="AS27" s="9"/>
      <c r="AT27" s="9"/>
      <c r="AU27" s="9"/>
      <c r="AV27" s="9"/>
      <c r="AW27" s="9"/>
      <c r="AX27" s="9"/>
      <c r="AY27" s="9"/>
      <c r="AZ27" s="9"/>
    </row>
    <row r="28" spans="1:52" s="14" customFormat="1" x14ac:dyDescent="0.3">
      <c r="A28" s="193" t="s">
        <v>69</v>
      </c>
      <c r="B28"/>
      <c r="C28"/>
      <c r="D28"/>
      <c r="E28"/>
      <c r="F28" s="16">
        <v>1976</v>
      </c>
      <c r="G28" s="1"/>
      <c r="H28" s="1"/>
      <c r="I28" s="5">
        <f t="shared" si="0"/>
        <v>1</v>
      </c>
      <c r="J28" s="20"/>
      <c r="K28" s="20"/>
      <c r="L28" s="20"/>
      <c r="M28" s="20"/>
      <c r="N28" s="18"/>
      <c r="O28" s="18"/>
      <c r="P28" s="18"/>
      <c r="Q28" s="18"/>
      <c r="R28" s="85"/>
      <c r="T28" s="28"/>
      <c r="U28" s="28"/>
      <c r="V28" s="28"/>
      <c r="W28" s="28"/>
      <c r="X28" s="28"/>
      <c r="Y28" s="28"/>
      <c r="Z28" s="28"/>
      <c r="AA28" s="28"/>
      <c r="AB28" s="8"/>
      <c r="AC28" s="28"/>
      <c r="AD28" s="10"/>
      <c r="AE28" s="8"/>
      <c r="AG28" s="28"/>
      <c r="AH28" s="21"/>
      <c r="AI28" s="96"/>
      <c r="AJ28" s="27"/>
      <c r="AK28" s="27"/>
      <c r="AL28" s="27"/>
      <c r="AM28" s="27"/>
      <c r="AN28" s="27"/>
      <c r="AO28" s="27"/>
      <c r="AP28" s="27"/>
      <c r="AQ28" s="27"/>
      <c r="AR28" s="27"/>
      <c r="AS28" s="9"/>
      <c r="AT28" s="9"/>
      <c r="AU28" s="9"/>
      <c r="AV28" s="9"/>
      <c r="AW28" s="9"/>
      <c r="AX28" s="9"/>
      <c r="AY28" s="9"/>
      <c r="AZ28" s="9"/>
    </row>
    <row r="29" spans="1:52" s="14" customFormat="1" x14ac:dyDescent="0.3">
      <c r="A29" s="193" t="s">
        <v>69</v>
      </c>
      <c r="B29"/>
      <c r="C29"/>
      <c r="D29"/>
      <c r="E29"/>
      <c r="F29" s="16">
        <v>1977</v>
      </c>
      <c r="G29" s="1"/>
      <c r="H29" s="1"/>
      <c r="I29" s="5">
        <f t="shared" si="0"/>
        <v>1</v>
      </c>
      <c r="J29" s="20"/>
      <c r="K29" s="20"/>
      <c r="L29" s="20"/>
      <c r="M29" s="20"/>
      <c r="N29" s="18"/>
      <c r="O29" s="18"/>
      <c r="P29" s="18"/>
      <c r="Q29" s="18"/>
      <c r="R29" s="85"/>
      <c r="T29" s="28"/>
      <c r="U29" s="28"/>
      <c r="V29" s="28"/>
      <c r="W29" s="28"/>
      <c r="X29" s="28"/>
      <c r="Y29" s="28"/>
      <c r="Z29" s="28"/>
      <c r="AA29" s="28"/>
      <c r="AB29" s="8"/>
      <c r="AC29" s="28"/>
      <c r="AD29" s="10"/>
      <c r="AE29" s="8"/>
      <c r="AG29" s="28"/>
      <c r="AH29" s="21"/>
      <c r="AI29" s="96"/>
      <c r="AJ29" s="27"/>
      <c r="AK29" s="27"/>
      <c r="AL29" s="27"/>
      <c r="AM29" s="27"/>
      <c r="AN29" s="27"/>
      <c r="AO29" s="27"/>
      <c r="AP29" s="27"/>
      <c r="AQ29" s="27"/>
      <c r="AR29" s="27"/>
      <c r="AS29" s="9"/>
      <c r="AT29" s="9"/>
      <c r="AU29" s="9"/>
      <c r="AV29" s="9"/>
      <c r="AW29" s="9"/>
      <c r="AX29" s="9"/>
      <c r="AY29" s="9"/>
      <c r="AZ29" s="9"/>
    </row>
    <row r="30" spans="1:52" s="51" customFormat="1" x14ac:dyDescent="0.3">
      <c r="A30" s="57" t="s">
        <v>151</v>
      </c>
      <c r="B30" s="48"/>
      <c r="C30" s="48"/>
      <c r="D30" s="49"/>
      <c r="E30" s="49"/>
      <c r="F30" s="50"/>
      <c r="I30" s="58"/>
      <c r="J30" s="52"/>
      <c r="K30" s="52"/>
      <c r="L30" s="52"/>
      <c r="M30" s="52"/>
      <c r="N30" s="53"/>
      <c r="O30" s="53"/>
      <c r="P30" s="53"/>
      <c r="Q30" s="53"/>
      <c r="R30" s="53"/>
      <c r="S30" s="53"/>
      <c r="T30" s="53"/>
      <c r="U30" s="53"/>
      <c r="V30" s="53"/>
      <c r="W30" s="53"/>
      <c r="X30" s="53"/>
      <c r="Y30" s="53"/>
      <c r="Z30" s="53"/>
      <c r="AA30" s="53"/>
      <c r="AD30" s="54"/>
      <c r="AE30" s="55"/>
      <c r="AG30" s="53"/>
      <c r="AH30" s="53"/>
      <c r="AI30" s="53"/>
      <c r="AJ30" s="56"/>
      <c r="AK30" s="56"/>
      <c r="AL30" s="56"/>
      <c r="AM30" s="55"/>
      <c r="AN30" s="55"/>
      <c r="AO30" s="55"/>
      <c r="AP30" s="55"/>
      <c r="AQ30" s="56"/>
      <c r="AR30" s="56"/>
      <c r="AS30" s="53"/>
      <c r="AT30" s="53"/>
      <c r="AU30" s="56"/>
      <c r="AV30" s="56"/>
      <c r="AW30" s="56"/>
      <c r="AX30" s="55"/>
    </row>
    <row r="31" spans="1:52" s="14" customFormat="1" x14ac:dyDescent="0.3">
      <c r="A31" s="193" t="s">
        <v>69</v>
      </c>
      <c r="B31"/>
      <c r="C31"/>
      <c r="D31"/>
      <c r="E31"/>
      <c r="F31" s="16">
        <v>1978</v>
      </c>
      <c r="G31" s="1"/>
      <c r="H31" s="1"/>
      <c r="I31" s="5">
        <f t="shared" si="0"/>
        <v>1</v>
      </c>
      <c r="J31" s="20"/>
      <c r="K31" s="20"/>
      <c r="L31" s="20"/>
      <c r="M31" s="20"/>
      <c r="N31" s="18"/>
      <c r="O31" s="18"/>
      <c r="P31" s="18"/>
      <c r="Q31" s="18"/>
      <c r="R31" s="85"/>
      <c r="T31" s="28"/>
      <c r="U31" s="28"/>
      <c r="V31" s="28"/>
      <c r="W31" s="28"/>
      <c r="X31" s="28"/>
      <c r="Y31" s="28"/>
      <c r="Z31" s="28"/>
      <c r="AA31" s="28"/>
      <c r="AB31" s="8"/>
      <c r="AC31" s="28"/>
      <c r="AD31" s="10"/>
      <c r="AE31" s="8"/>
      <c r="AG31" s="28"/>
      <c r="AH31" s="21"/>
      <c r="AI31" s="96"/>
      <c r="AJ31" s="27"/>
      <c r="AK31" s="27"/>
      <c r="AL31" s="27"/>
      <c r="AM31" s="27"/>
      <c r="AN31" s="27"/>
      <c r="AO31" s="27"/>
      <c r="AP31" s="27"/>
      <c r="AQ31" s="27"/>
      <c r="AR31" s="27"/>
      <c r="AS31" s="9"/>
      <c r="AT31" s="9"/>
      <c r="AU31" s="9"/>
      <c r="AV31" s="9"/>
      <c r="AW31" s="9"/>
      <c r="AX31" s="9"/>
      <c r="AY31" s="9"/>
      <c r="AZ31" s="9"/>
    </row>
    <row r="32" spans="1:52" s="14" customFormat="1" x14ac:dyDescent="0.3">
      <c r="A32" s="193" t="s">
        <v>69</v>
      </c>
      <c r="B32"/>
      <c r="C32"/>
      <c r="D32"/>
      <c r="E32"/>
      <c r="F32" s="82">
        <v>1979</v>
      </c>
      <c r="G32" s="1"/>
      <c r="H32" s="1"/>
      <c r="I32" s="5">
        <f t="shared" si="0"/>
        <v>1</v>
      </c>
      <c r="J32" s="20"/>
      <c r="K32" s="20"/>
      <c r="L32" s="20"/>
      <c r="M32" s="20"/>
      <c r="N32" s="18"/>
      <c r="O32" s="18"/>
      <c r="P32" s="18"/>
      <c r="Q32" s="18"/>
      <c r="R32" s="85"/>
      <c r="T32" s="28"/>
      <c r="U32" s="28"/>
      <c r="V32" s="28"/>
      <c r="W32" s="28"/>
      <c r="X32" s="28"/>
      <c r="Y32" s="28"/>
      <c r="Z32" s="28"/>
      <c r="AA32" s="28"/>
      <c r="AB32" s="8"/>
      <c r="AC32" s="28"/>
      <c r="AD32" s="10"/>
      <c r="AE32" s="8"/>
      <c r="AG32" s="28"/>
      <c r="AH32" s="21"/>
      <c r="AI32" s="96"/>
      <c r="AJ32" s="27"/>
      <c r="AK32" s="27"/>
      <c r="AL32" s="27"/>
      <c r="AM32" s="27"/>
      <c r="AN32" s="27"/>
      <c r="AO32" s="27"/>
      <c r="AP32" s="27"/>
      <c r="AQ32" s="27"/>
      <c r="AR32" s="27"/>
      <c r="AS32" s="9"/>
      <c r="AT32" s="9"/>
      <c r="AU32" s="9"/>
      <c r="AV32" s="9"/>
      <c r="AW32" s="9"/>
      <c r="AX32" s="9"/>
      <c r="AY32" s="9"/>
      <c r="AZ32" s="9"/>
    </row>
    <row r="33" spans="1:73" s="14" customFormat="1" x14ac:dyDescent="0.3">
      <c r="A33" s="193" t="s">
        <v>69</v>
      </c>
      <c r="B33"/>
      <c r="C33"/>
      <c r="D33"/>
      <c r="E33"/>
      <c r="F33" s="16">
        <v>1980</v>
      </c>
      <c r="G33" s="1"/>
      <c r="H33" s="1"/>
      <c r="I33" s="5">
        <f t="shared" si="0"/>
        <v>1</v>
      </c>
      <c r="J33" s="20"/>
      <c r="K33" s="20"/>
      <c r="L33" s="20"/>
      <c r="M33" s="20"/>
      <c r="N33" s="18"/>
      <c r="O33" s="18"/>
      <c r="P33" s="18"/>
      <c r="Q33" s="18"/>
      <c r="R33" s="85"/>
      <c r="T33" s="28"/>
      <c r="U33" s="28"/>
      <c r="V33" s="28"/>
      <c r="W33" s="28"/>
      <c r="X33" s="28"/>
      <c r="Y33" s="28"/>
      <c r="Z33" s="28"/>
      <c r="AA33" s="28"/>
      <c r="AB33" s="8"/>
      <c r="AC33" s="28"/>
      <c r="AD33" s="10"/>
      <c r="AE33" s="8"/>
      <c r="AG33" s="28"/>
      <c r="AH33" s="21"/>
      <c r="AI33" s="28"/>
      <c r="AJ33" s="27"/>
      <c r="AK33" s="27"/>
      <c r="AL33" s="27"/>
      <c r="AM33" s="27"/>
      <c r="AN33" s="27"/>
      <c r="AO33" s="27"/>
      <c r="AP33" s="27"/>
      <c r="AQ33" s="27"/>
      <c r="AR33" s="27"/>
      <c r="AS33" s="9"/>
      <c r="AT33" s="9"/>
      <c r="AU33" s="9"/>
      <c r="AV33" s="9"/>
      <c r="AW33" s="9"/>
      <c r="AX33" s="9"/>
      <c r="AY33" s="9"/>
      <c r="AZ33" s="9"/>
    </row>
    <row r="34" spans="1:73" s="14" customFormat="1" x14ac:dyDescent="0.3">
      <c r="A34" s="193" t="s">
        <v>69</v>
      </c>
      <c r="B34"/>
      <c r="C34"/>
      <c r="D34"/>
      <c r="E34"/>
      <c r="F34" s="16">
        <v>1981</v>
      </c>
      <c r="G34" s="1"/>
      <c r="H34" s="1"/>
      <c r="I34" s="5">
        <f t="shared" si="0"/>
        <v>1</v>
      </c>
      <c r="J34" s="20"/>
      <c r="K34" s="20"/>
      <c r="L34" s="20"/>
      <c r="M34" s="20"/>
      <c r="N34" s="18"/>
      <c r="O34" s="18"/>
      <c r="P34" s="18"/>
      <c r="Q34" s="18"/>
      <c r="R34" s="85"/>
      <c r="T34" s="28"/>
      <c r="U34" s="28"/>
      <c r="V34" s="28"/>
      <c r="W34" s="28"/>
      <c r="X34" s="28"/>
      <c r="Y34" s="28"/>
      <c r="Z34" s="28"/>
      <c r="AA34" s="28"/>
      <c r="AB34" s="8"/>
      <c r="AC34" s="28"/>
      <c r="AD34" s="10"/>
      <c r="AE34" s="8"/>
      <c r="AG34" s="28"/>
      <c r="AH34" s="21"/>
      <c r="AI34" s="28"/>
      <c r="AJ34" s="27"/>
      <c r="AK34" s="27"/>
      <c r="AL34" s="27"/>
      <c r="AM34" s="27"/>
      <c r="AN34" s="27"/>
      <c r="AO34" s="27"/>
      <c r="AP34" s="27"/>
      <c r="AQ34" s="27"/>
      <c r="AR34" s="27"/>
      <c r="AS34" s="9"/>
      <c r="AT34" s="9"/>
      <c r="AU34" s="9"/>
      <c r="AV34" s="9"/>
      <c r="AW34" s="9"/>
      <c r="AX34" s="9"/>
      <c r="AY34" s="9"/>
      <c r="AZ34" s="9"/>
    </row>
    <row r="35" spans="1:73" s="51" customFormat="1" x14ac:dyDescent="0.3">
      <c r="A35" s="57" t="s">
        <v>130</v>
      </c>
      <c r="B35" s="48"/>
      <c r="C35" s="48"/>
      <c r="D35" s="49"/>
      <c r="E35" s="49"/>
      <c r="F35" s="50"/>
      <c r="I35" s="58"/>
      <c r="J35" s="52"/>
      <c r="K35" s="52"/>
      <c r="L35" s="52"/>
      <c r="M35" s="52"/>
      <c r="N35" s="53"/>
      <c r="O35" s="53"/>
      <c r="P35" s="53"/>
      <c r="Q35" s="53"/>
      <c r="R35" s="53"/>
      <c r="S35" s="53"/>
      <c r="T35" s="53"/>
      <c r="U35" s="53"/>
      <c r="V35" s="53"/>
      <c r="W35" s="53"/>
      <c r="X35" s="53"/>
      <c r="Y35" s="53"/>
      <c r="Z35" s="53"/>
      <c r="AA35" s="53"/>
      <c r="AD35" s="54"/>
      <c r="AE35" s="55"/>
      <c r="AG35" s="53"/>
      <c r="AH35" s="53"/>
      <c r="AI35" s="53"/>
      <c r="AJ35" s="56"/>
      <c r="AK35" s="56"/>
      <c r="AL35" s="56"/>
      <c r="AM35" s="55"/>
      <c r="AN35" s="55"/>
      <c r="AO35" s="55"/>
      <c r="AP35" s="55"/>
      <c r="AQ35" s="56"/>
      <c r="AR35" s="56"/>
      <c r="AS35" s="53"/>
      <c r="AT35" s="53"/>
      <c r="AU35" s="56"/>
      <c r="AV35" s="56"/>
      <c r="AW35" s="56"/>
      <c r="AX35" s="55"/>
    </row>
    <row r="36" spans="1:73" s="14" customFormat="1" x14ac:dyDescent="0.3">
      <c r="A36" s="193" t="s">
        <v>69</v>
      </c>
      <c r="B36"/>
      <c r="C36"/>
      <c r="D36"/>
      <c r="E36"/>
      <c r="F36" s="16">
        <v>1982</v>
      </c>
      <c r="G36" s="1"/>
      <c r="H36" s="1"/>
      <c r="I36" s="5">
        <f t="shared" ref="I36:I40" si="1">H36-G36+1</f>
        <v>1</v>
      </c>
      <c r="J36" s="6"/>
      <c r="K36" s="20"/>
      <c r="L36" s="20"/>
      <c r="M36" s="20"/>
      <c r="N36" s="18"/>
      <c r="O36" s="18"/>
      <c r="P36" s="18"/>
      <c r="Q36" s="18"/>
      <c r="R36" s="18"/>
      <c r="S36" s="6"/>
      <c r="T36" s="28"/>
      <c r="U36" s="28"/>
      <c r="V36" s="28"/>
      <c r="W36" s="28"/>
      <c r="X36" s="28"/>
      <c r="Y36" s="28"/>
      <c r="Z36" s="28"/>
      <c r="AA36" s="28"/>
      <c r="AB36" s="8"/>
      <c r="AD36" s="25" t="e">
        <f>AVERAGE(AD37,AD38,AD39)</f>
        <v>#DIV/0!</v>
      </c>
      <c r="AE36" s="8"/>
      <c r="AG36" s="28"/>
      <c r="AH36" s="21"/>
      <c r="AI36" s="9"/>
      <c r="AJ36" s="27"/>
      <c r="AK36" s="27"/>
      <c r="AL36" s="27"/>
      <c r="AM36" s="28"/>
      <c r="AN36" s="63"/>
      <c r="AO36" s="63"/>
      <c r="AP36" s="63"/>
      <c r="AQ36" s="63"/>
      <c r="AR36" s="63"/>
      <c r="AS36" s="9"/>
      <c r="AT36" s="9"/>
      <c r="AU36" s="27"/>
      <c r="AV36" s="27"/>
      <c r="AW36" s="27"/>
      <c r="AX36" s="28"/>
    </row>
    <row r="37" spans="1:73" s="14" customFormat="1" x14ac:dyDescent="0.3">
      <c r="A37" s="193" t="s">
        <v>69</v>
      </c>
      <c r="B37"/>
      <c r="C37"/>
      <c r="D37" s="7"/>
      <c r="E37" s="7"/>
      <c r="F37" s="16">
        <v>1983</v>
      </c>
      <c r="G37" s="1"/>
      <c r="H37" s="1"/>
      <c r="I37" s="5">
        <f t="shared" si="1"/>
        <v>1</v>
      </c>
      <c r="J37" s="20"/>
      <c r="K37" s="20"/>
      <c r="L37" s="20"/>
      <c r="M37" s="20"/>
      <c r="N37" s="20"/>
      <c r="O37" s="20"/>
      <c r="P37" s="20"/>
      <c r="Q37" s="20"/>
      <c r="R37" s="18"/>
      <c r="S37" s="28"/>
      <c r="T37" s="28"/>
      <c r="U37" s="28"/>
      <c r="V37" s="28"/>
      <c r="W37" s="28"/>
      <c r="X37" s="28"/>
      <c r="Y37" s="28"/>
      <c r="Z37" s="28"/>
      <c r="AA37" s="28"/>
      <c r="AB37" s="6"/>
      <c r="AC37" s="28"/>
      <c r="AD37" s="10" t="e">
        <f>S37/AC37</f>
        <v>#DIV/0!</v>
      </c>
      <c r="AE37" s="8" t="e">
        <f>J37/N37*S37</f>
        <v>#DIV/0!</v>
      </c>
      <c r="AG37" s="8"/>
      <c r="AH37" s="21"/>
      <c r="AI37" s="28"/>
      <c r="AJ37" s="27"/>
      <c r="AK37" s="27"/>
      <c r="AL37" s="27"/>
      <c r="AM37" s="28"/>
      <c r="AN37" s="63"/>
      <c r="AO37" s="63"/>
      <c r="AP37" s="63"/>
      <c r="AQ37" s="27"/>
      <c r="AR37" s="27"/>
      <c r="AS37" s="9"/>
      <c r="AT37" s="9"/>
      <c r="AU37" s="27"/>
      <c r="AV37" s="27"/>
      <c r="AW37" s="27"/>
      <c r="AX37" s="28"/>
    </row>
    <row r="38" spans="1:73" s="14" customFormat="1" x14ac:dyDescent="0.3">
      <c r="A38" s="193" t="s">
        <v>69</v>
      </c>
      <c r="B38"/>
      <c r="C38"/>
      <c r="D38" s="7"/>
      <c r="E38" s="7"/>
      <c r="F38" s="16">
        <v>1984</v>
      </c>
      <c r="G38" s="1"/>
      <c r="H38" s="1"/>
      <c r="I38" s="5">
        <f t="shared" si="1"/>
        <v>1</v>
      </c>
      <c r="J38" s="20"/>
      <c r="K38" s="20"/>
      <c r="L38" s="20"/>
      <c r="M38" s="20"/>
      <c r="N38" s="20"/>
      <c r="O38" s="20"/>
      <c r="P38" s="20"/>
      <c r="Q38" s="20"/>
      <c r="R38" s="18"/>
      <c r="S38" s="28"/>
      <c r="T38" s="28"/>
      <c r="U38" s="28"/>
      <c r="V38" s="28"/>
      <c r="W38" s="28"/>
      <c r="X38" s="28"/>
      <c r="Y38" s="28"/>
      <c r="Z38" s="28"/>
      <c r="AA38" s="28"/>
      <c r="AB38" s="6"/>
      <c r="AC38" s="28"/>
      <c r="AD38" s="10" t="e">
        <f>S38/AC38</f>
        <v>#DIV/0!</v>
      </c>
      <c r="AE38" s="8" t="e">
        <f>J38/N38*S38</f>
        <v>#DIV/0!</v>
      </c>
      <c r="AG38" s="8"/>
      <c r="AH38" s="21"/>
      <c r="AI38" s="28"/>
      <c r="AJ38" s="27"/>
      <c r="AK38" s="27"/>
      <c r="AL38" s="27"/>
      <c r="AM38" s="28"/>
      <c r="AN38" s="63"/>
      <c r="AO38" s="63"/>
      <c r="AP38" s="63"/>
      <c r="AQ38" s="27"/>
      <c r="AR38" s="27"/>
      <c r="AS38" s="9"/>
      <c r="AT38" s="9"/>
      <c r="AU38" s="27"/>
      <c r="AV38" s="27"/>
      <c r="AW38" s="27"/>
      <c r="AX38" s="28"/>
    </row>
    <row r="39" spans="1:73" s="14" customFormat="1" x14ac:dyDescent="0.3">
      <c r="A39" s="193" t="s">
        <v>69</v>
      </c>
      <c r="B39"/>
      <c r="C39"/>
      <c r="D39" s="7"/>
      <c r="E39" s="7"/>
      <c r="F39" s="16">
        <v>1985</v>
      </c>
      <c r="G39" s="1"/>
      <c r="H39" s="1"/>
      <c r="I39" s="5">
        <f t="shared" si="1"/>
        <v>1</v>
      </c>
      <c r="J39" s="6"/>
      <c r="K39" s="20"/>
      <c r="L39" s="18"/>
      <c r="M39" s="18"/>
      <c r="N39" s="18"/>
      <c r="O39" s="18"/>
      <c r="P39" s="18"/>
      <c r="Q39" s="18"/>
      <c r="R39" s="18"/>
      <c r="S39" s="28"/>
      <c r="T39" s="28"/>
      <c r="U39" s="28"/>
      <c r="V39" s="28"/>
      <c r="W39" s="28"/>
      <c r="X39" s="28"/>
      <c r="Y39" s="28"/>
      <c r="Z39" s="28"/>
      <c r="AA39" s="28"/>
      <c r="AB39" s="6"/>
      <c r="AC39" s="28"/>
      <c r="AD39" s="10" t="e">
        <f>S39/AC39</f>
        <v>#DIV/0!</v>
      </c>
      <c r="AE39" s="8" t="e">
        <f>J39/N39*S39</f>
        <v>#DIV/0!</v>
      </c>
      <c r="AF39" s="26"/>
      <c r="AG39" s="8"/>
      <c r="AH39" s="21"/>
      <c r="AI39" s="28"/>
      <c r="AJ39" s="27"/>
      <c r="AK39" s="27"/>
      <c r="AL39" s="27"/>
      <c r="AM39" s="28"/>
      <c r="AN39" s="63"/>
      <c r="AO39" s="63"/>
      <c r="AP39" s="63"/>
      <c r="AQ39" s="27"/>
      <c r="AR39" s="27"/>
      <c r="AS39" s="62"/>
      <c r="AT39" s="9"/>
      <c r="AU39" s="27"/>
      <c r="AV39" s="27"/>
      <c r="AW39" s="27"/>
      <c r="AX39" s="28"/>
    </row>
    <row r="40" spans="1:73" s="14" customFormat="1" x14ac:dyDescent="0.3">
      <c r="A40" s="193" t="s">
        <v>69</v>
      </c>
      <c r="B40"/>
      <c r="C40"/>
      <c r="D40" s="7"/>
      <c r="E40" s="7"/>
      <c r="F40" s="16">
        <v>1986</v>
      </c>
      <c r="G40" s="1"/>
      <c r="H40" s="1"/>
      <c r="I40" s="5">
        <f t="shared" si="1"/>
        <v>1</v>
      </c>
      <c r="J40" s="62"/>
      <c r="K40" s="20"/>
      <c r="L40" s="18"/>
      <c r="M40" s="18"/>
      <c r="N40" s="18"/>
      <c r="O40" s="18"/>
      <c r="P40" s="18"/>
      <c r="Q40" s="18"/>
      <c r="R40" s="18"/>
      <c r="S40" s="28"/>
      <c r="T40" s="21"/>
      <c r="U40" s="21"/>
      <c r="V40" s="21"/>
      <c r="W40" s="18"/>
      <c r="X40" s="21"/>
      <c r="Y40" s="21"/>
      <c r="Z40" s="21"/>
      <c r="AA40" s="21"/>
      <c r="AB40" s="26"/>
      <c r="AC40" s="28"/>
      <c r="AD40" s="25" t="e">
        <f>AVERAGE(AD38:AD39)</f>
        <v>#DIV/0!</v>
      </c>
      <c r="AE40" s="8" t="e">
        <f>J40/N40*S40</f>
        <v>#DIV/0!</v>
      </c>
      <c r="AF40" s="26" t="e">
        <f>S40/AD40</f>
        <v>#DIV/0!</v>
      </c>
      <c r="AG40" s="8"/>
      <c r="AH40" s="21"/>
      <c r="AI40" s="9"/>
      <c r="AJ40" s="27"/>
      <c r="AK40" s="27"/>
      <c r="AL40" s="27"/>
      <c r="AM40" s="9"/>
      <c r="AN40" s="63"/>
      <c r="AO40" s="63"/>
      <c r="AP40" s="63"/>
      <c r="AQ40" s="8"/>
      <c r="AR40" s="27"/>
      <c r="AS40" s="9"/>
      <c r="AT40" s="9"/>
      <c r="AU40" s="27"/>
      <c r="AV40" s="27"/>
      <c r="AW40" s="27"/>
      <c r="AX40" s="28"/>
    </row>
    <row r="41" spans="1:73" s="51" customFormat="1" x14ac:dyDescent="0.3">
      <c r="A41" s="57" t="s">
        <v>460</v>
      </c>
      <c r="B41" s="48"/>
      <c r="C41" s="48"/>
      <c r="D41" s="49"/>
      <c r="E41" s="49"/>
      <c r="F41" s="50"/>
      <c r="I41" s="58"/>
      <c r="J41" s="52"/>
      <c r="K41" s="52"/>
      <c r="L41" s="52"/>
      <c r="M41" s="52"/>
      <c r="N41" s="53"/>
      <c r="O41" s="53"/>
      <c r="P41" s="53"/>
      <c r="Q41" s="53"/>
      <c r="R41" s="53"/>
      <c r="S41" s="53"/>
      <c r="T41" s="53"/>
      <c r="U41" s="53"/>
      <c r="V41" s="53"/>
      <c r="W41" s="53"/>
      <c r="X41" s="53"/>
      <c r="Y41" s="53"/>
      <c r="Z41" s="53"/>
      <c r="AA41" s="53"/>
      <c r="AD41" s="54"/>
      <c r="AE41" s="55"/>
      <c r="AG41" s="53"/>
      <c r="AH41" s="53"/>
      <c r="AI41" s="53"/>
      <c r="AJ41" s="56"/>
      <c r="AK41" s="56"/>
      <c r="AL41" s="56"/>
      <c r="AM41" s="55"/>
      <c r="AN41" s="55"/>
      <c r="AO41" s="55"/>
      <c r="AP41" s="55"/>
      <c r="AQ41" s="56"/>
      <c r="AR41" s="56"/>
      <c r="AS41" s="53"/>
      <c r="AT41" s="53"/>
      <c r="AU41" s="56"/>
      <c r="AV41" s="56"/>
      <c r="AW41" s="56"/>
      <c r="AX41" s="55"/>
    </row>
    <row r="42" spans="1:73" s="14" customFormat="1" x14ac:dyDescent="0.3">
      <c r="A42" s="193" t="s">
        <v>69</v>
      </c>
      <c r="B42" s="193"/>
      <c r="C42" s="193"/>
      <c r="D42" s="15"/>
      <c r="E42" s="15"/>
      <c r="F42" s="16">
        <v>1987</v>
      </c>
      <c r="I42" s="194"/>
      <c r="J42" s="195"/>
      <c r="K42" s="196"/>
      <c r="L42" s="197"/>
      <c r="M42" s="197"/>
      <c r="N42" s="197"/>
      <c r="O42" s="197"/>
      <c r="P42" s="197"/>
      <c r="Q42" s="105"/>
      <c r="R42" s="20"/>
      <c r="S42" s="67"/>
      <c r="T42" s="67"/>
      <c r="U42" s="106"/>
      <c r="V42" s="21"/>
      <c r="W42" s="67"/>
      <c r="X42" s="67"/>
      <c r="Y42" s="198"/>
      <c r="Z42" s="199"/>
      <c r="AA42" s="21"/>
      <c r="AB42" s="68"/>
      <c r="AC42" s="67"/>
      <c r="AD42" s="106"/>
      <c r="AE42" s="21"/>
      <c r="AF42" s="68"/>
      <c r="AG42" s="67"/>
      <c r="AH42" s="67"/>
      <c r="AI42" s="198"/>
      <c r="AJ42" s="200"/>
      <c r="AK42" s="24"/>
      <c r="AL42" s="22"/>
      <c r="AM42" s="69"/>
      <c r="AN42" s="201"/>
      <c r="AO42" s="21"/>
      <c r="AP42" s="201"/>
      <c r="AQ42" s="21"/>
      <c r="AR42" s="68"/>
      <c r="AS42" s="67"/>
      <c r="AT42" s="67"/>
      <c r="AU42" s="67"/>
      <c r="AV42" s="71"/>
      <c r="AW42" s="21"/>
      <c r="AX42" s="68"/>
      <c r="AY42" s="67"/>
      <c r="AZ42" s="201"/>
      <c r="BA42" s="21"/>
      <c r="BB42" s="201"/>
      <c r="BC42" s="202"/>
      <c r="BD42" s="21"/>
      <c r="BE42" s="68"/>
      <c r="BF42" s="67"/>
      <c r="BG42" s="71"/>
      <c r="BH42" s="68"/>
      <c r="BI42" s="67"/>
      <c r="BJ42" s="203"/>
      <c r="BK42" s="21"/>
      <c r="BL42" s="203"/>
      <c r="BM42" s="21"/>
      <c r="BN42" s="68"/>
      <c r="BO42" s="67"/>
      <c r="BP42" s="203"/>
      <c r="BQ42" s="21"/>
      <c r="BR42" s="203"/>
      <c r="BS42" s="21"/>
      <c r="BT42" s="68"/>
      <c r="BU42" s="67"/>
    </row>
    <row r="43" spans="1:73" s="14" customFormat="1" x14ac:dyDescent="0.3">
      <c r="A43" s="193" t="s">
        <v>69</v>
      </c>
      <c r="B43" s="193"/>
      <c r="C43" s="193"/>
      <c r="D43" s="15"/>
      <c r="E43" s="15"/>
      <c r="F43" s="16">
        <v>1988</v>
      </c>
      <c r="I43" s="194"/>
      <c r="J43" s="195"/>
      <c r="K43" s="196"/>
      <c r="L43" s="197"/>
      <c r="M43" s="197"/>
      <c r="N43" s="197"/>
      <c r="O43" s="197"/>
      <c r="P43" s="197"/>
      <c r="Q43" s="105"/>
      <c r="R43" s="20"/>
      <c r="S43" s="67"/>
      <c r="T43" s="67"/>
      <c r="U43" s="106"/>
      <c r="V43" s="21"/>
      <c r="W43" s="67"/>
      <c r="X43" s="67"/>
      <c r="Y43" s="198"/>
      <c r="Z43" s="199"/>
      <c r="AA43" s="21"/>
      <c r="AB43" s="68"/>
      <c r="AC43" s="67"/>
      <c r="AD43" s="106"/>
      <c r="AE43" s="21"/>
      <c r="AF43" s="68"/>
      <c r="AG43" s="67"/>
      <c r="AH43" s="67"/>
      <c r="AI43" s="198"/>
      <c r="AJ43" s="200"/>
      <c r="AK43" s="24"/>
      <c r="AL43" s="22"/>
      <c r="AM43" s="69"/>
      <c r="AN43" s="201"/>
      <c r="AO43" s="21"/>
      <c r="AP43" s="201"/>
      <c r="AQ43" s="21"/>
      <c r="AR43" s="68"/>
      <c r="AS43" s="67"/>
      <c r="AT43" s="67"/>
      <c r="AU43" s="67"/>
      <c r="AV43" s="71"/>
      <c r="AW43" s="21"/>
      <c r="AX43" s="68"/>
      <c r="AY43" s="67"/>
      <c r="AZ43" s="201"/>
      <c r="BA43" s="21"/>
      <c r="BB43" s="201"/>
      <c r="BC43" s="202"/>
      <c r="BD43" s="21"/>
      <c r="BE43" s="68"/>
      <c r="BF43" s="67"/>
      <c r="BG43" s="71"/>
      <c r="BH43" s="68"/>
      <c r="BI43" s="67"/>
      <c r="BJ43" s="203"/>
      <c r="BK43" s="21"/>
      <c r="BL43" s="203"/>
      <c r="BM43" s="21"/>
      <c r="BN43" s="68"/>
      <c r="BO43" s="67"/>
      <c r="BP43" s="203"/>
      <c r="BQ43" s="21"/>
      <c r="BR43" s="203"/>
      <c r="BS43" s="21"/>
      <c r="BT43" s="68"/>
      <c r="BU43" s="67"/>
    </row>
    <row r="44" spans="1:73" s="14" customFormat="1" x14ac:dyDescent="0.3">
      <c r="A44" s="193" t="s">
        <v>69</v>
      </c>
      <c r="B44" s="193"/>
      <c r="C44" s="193"/>
      <c r="D44" s="15"/>
      <c r="E44" s="15"/>
      <c r="F44" s="16">
        <v>1989</v>
      </c>
      <c r="I44" s="194"/>
      <c r="J44" s="195"/>
      <c r="K44" s="196"/>
      <c r="L44" s="197"/>
      <c r="M44" s="197"/>
      <c r="N44" s="197"/>
      <c r="O44" s="197"/>
      <c r="P44" s="197"/>
      <c r="Q44" s="105"/>
      <c r="R44" s="20"/>
      <c r="S44" s="67"/>
      <c r="T44" s="67"/>
      <c r="U44" s="106"/>
      <c r="V44" s="21"/>
      <c r="W44" s="67"/>
      <c r="X44" s="67"/>
      <c r="Y44" s="198"/>
      <c r="Z44" s="199"/>
      <c r="AA44" s="21"/>
      <c r="AB44" s="68"/>
      <c r="AC44" s="67"/>
      <c r="AD44" s="106"/>
      <c r="AE44" s="21"/>
      <c r="AF44" s="68"/>
      <c r="AG44" s="67"/>
      <c r="AH44" s="67"/>
      <c r="AI44" s="198"/>
      <c r="AJ44" s="200"/>
      <c r="AK44" s="24"/>
      <c r="AL44" s="22"/>
      <c r="AM44" s="69"/>
      <c r="AN44" s="201"/>
      <c r="AO44" s="21"/>
      <c r="AP44" s="201"/>
      <c r="AQ44" s="21"/>
      <c r="AR44" s="68"/>
      <c r="AS44" s="67"/>
      <c r="AT44" s="67"/>
      <c r="AU44" s="67"/>
      <c r="AV44" s="71"/>
      <c r="AW44" s="21"/>
      <c r="AX44" s="68"/>
      <c r="AY44" s="67"/>
      <c r="AZ44" s="201"/>
      <c r="BA44" s="21"/>
      <c r="BB44" s="201"/>
      <c r="BC44" s="202"/>
      <c r="BD44" s="21"/>
      <c r="BE44" s="68"/>
      <c r="BF44" s="67"/>
      <c r="BG44" s="71"/>
      <c r="BH44" s="68"/>
      <c r="BI44" s="67"/>
      <c r="BJ44" s="203"/>
      <c r="BK44" s="21"/>
      <c r="BL44" s="203"/>
      <c r="BM44" s="21"/>
      <c r="BN44" s="68"/>
      <c r="BO44" s="67"/>
      <c r="BP44" s="203"/>
      <c r="BQ44" s="21"/>
      <c r="BR44" s="203"/>
      <c r="BS44" s="21"/>
      <c r="BT44" s="68"/>
      <c r="BU44" s="67"/>
    </row>
    <row r="45" spans="1:73" s="14" customFormat="1" x14ac:dyDescent="0.3">
      <c r="A45" s="193" t="s">
        <v>69</v>
      </c>
      <c r="B45" s="193"/>
      <c r="C45" s="193"/>
      <c r="D45" s="15"/>
      <c r="E45" s="15"/>
      <c r="F45" s="16">
        <v>1990</v>
      </c>
      <c r="I45" s="194"/>
      <c r="J45" s="195"/>
      <c r="K45" s="196"/>
      <c r="L45" s="197"/>
      <c r="M45" s="197"/>
      <c r="N45" s="197"/>
      <c r="O45" s="197"/>
      <c r="P45" s="197"/>
      <c r="Q45" s="105"/>
      <c r="R45" s="20"/>
      <c r="S45" s="67"/>
      <c r="T45" s="67"/>
      <c r="U45" s="106"/>
      <c r="V45" s="21"/>
      <c r="W45" s="67"/>
      <c r="X45" s="67"/>
      <c r="Y45" s="198"/>
      <c r="Z45" s="199"/>
      <c r="AA45" s="21"/>
      <c r="AB45" s="68"/>
      <c r="AC45" s="67"/>
      <c r="AD45" s="106"/>
      <c r="AE45" s="21"/>
      <c r="AF45" s="68"/>
      <c r="AG45" s="67"/>
      <c r="AH45" s="67"/>
      <c r="AI45" s="198"/>
      <c r="AJ45" s="200"/>
      <c r="AK45" s="24"/>
      <c r="AL45" s="22"/>
      <c r="AM45" s="69"/>
      <c r="AN45" s="201"/>
      <c r="AO45" s="21"/>
      <c r="AP45" s="201"/>
      <c r="AQ45" s="21"/>
      <c r="AR45" s="68"/>
      <c r="AS45" s="67"/>
      <c r="AT45" s="67"/>
      <c r="AU45" s="67"/>
      <c r="AV45" s="71"/>
      <c r="AW45" s="21"/>
      <c r="AX45" s="68"/>
      <c r="AY45" s="67"/>
      <c r="AZ45" s="201"/>
      <c r="BA45" s="21"/>
      <c r="BB45" s="201"/>
      <c r="BC45" s="202"/>
      <c r="BD45" s="21"/>
      <c r="BE45" s="68"/>
      <c r="BF45" s="67"/>
      <c r="BG45" s="71"/>
      <c r="BH45" s="68"/>
      <c r="BI45" s="67"/>
      <c r="BJ45" s="203"/>
      <c r="BK45" s="21"/>
      <c r="BL45" s="203"/>
      <c r="BM45" s="21"/>
      <c r="BN45" s="68"/>
      <c r="BO45" s="67"/>
      <c r="BP45" s="203"/>
      <c r="BQ45" s="21"/>
      <c r="BR45" s="203"/>
      <c r="BS45" s="21"/>
      <c r="BT45" s="68"/>
      <c r="BU45" s="67"/>
    </row>
    <row r="46" spans="1:73" s="14" customFormat="1" x14ac:dyDescent="0.3">
      <c r="A46" s="193" t="s">
        <v>69</v>
      </c>
      <c r="B46" s="193"/>
      <c r="C46" s="193"/>
      <c r="D46" s="15"/>
      <c r="E46" s="15"/>
      <c r="F46" s="16">
        <v>1991</v>
      </c>
      <c r="I46" s="194"/>
      <c r="J46" s="195"/>
      <c r="K46" s="196"/>
      <c r="L46" s="197"/>
      <c r="M46" s="197"/>
      <c r="N46" s="197"/>
      <c r="O46" s="197"/>
      <c r="P46" s="197"/>
      <c r="Q46" s="105"/>
      <c r="R46" s="20"/>
      <c r="S46" s="67"/>
      <c r="T46" s="67"/>
      <c r="U46" s="106"/>
      <c r="V46" s="21"/>
      <c r="W46" s="67"/>
      <c r="X46" s="67"/>
      <c r="Y46" s="198"/>
      <c r="Z46" s="199"/>
      <c r="AA46" s="21"/>
      <c r="AB46" s="68"/>
      <c r="AC46" s="67"/>
      <c r="AD46" s="106"/>
      <c r="AE46" s="21"/>
      <c r="AF46" s="68"/>
      <c r="AG46" s="67"/>
      <c r="AH46" s="67"/>
      <c r="AI46" s="198"/>
      <c r="AJ46" s="200"/>
      <c r="AK46" s="24"/>
      <c r="AL46" s="22"/>
      <c r="AM46" s="69"/>
      <c r="AN46" s="201"/>
      <c r="AO46" s="21"/>
      <c r="AP46" s="201"/>
      <c r="AQ46" s="21"/>
      <c r="AR46" s="68"/>
      <c r="AS46" s="67"/>
      <c r="AT46" s="67"/>
      <c r="AU46" s="67"/>
      <c r="AV46" s="71"/>
      <c r="AW46" s="21"/>
      <c r="AX46" s="68"/>
      <c r="AY46" s="67"/>
      <c r="AZ46" s="201"/>
      <c r="BA46" s="21"/>
      <c r="BB46" s="201"/>
      <c r="BC46" s="202"/>
      <c r="BD46" s="21"/>
      <c r="BE46" s="68"/>
      <c r="BF46" s="67"/>
      <c r="BG46" s="71"/>
      <c r="BH46" s="68"/>
      <c r="BI46" s="67"/>
      <c r="BJ46" s="203"/>
      <c r="BK46" s="21"/>
      <c r="BL46" s="203"/>
      <c r="BM46" s="21"/>
      <c r="BN46" s="68"/>
      <c r="BO46" s="67"/>
      <c r="BP46" s="203"/>
      <c r="BQ46" s="21"/>
      <c r="BR46" s="203"/>
      <c r="BS46" s="21"/>
      <c r="BT46" s="68"/>
      <c r="BU46" s="67"/>
    </row>
    <row r="47" spans="1:73" s="14" customFormat="1" x14ac:dyDescent="0.3">
      <c r="A47" s="193" t="s">
        <v>69</v>
      </c>
      <c r="B47" s="193"/>
      <c r="C47" s="193"/>
      <c r="D47" s="15"/>
      <c r="E47" s="15"/>
      <c r="F47" s="16">
        <v>1992</v>
      </c>
      <c r="I47" s="194"/>
      <c r="J47" s="195"/>
      <c r="K47" s="196"/>
      <c r="L47" s="197"/>
      <c r="M47" s="197"/>
      <c r="N47" s="197"/>
      <c r="O47" s="197"/>
      <c r="P47" s="197"/>
      <c r="Q47" s="105"/>
      <c r="R47" s="20"/>
      <c r="S47" s="67"/>
      <c r="T47" s="67"/>
      <c r="U47" s="106"/>
      <c r="V47" s="21"/>
      <c r="W47" s="67"/>
      <c r="X47" s="67"/>
      <c r="Y47" s="198"/>
      <c r="Z47" s="199"/>
      <c r="AA47" s="21"/>
      <c r="AB47" s="68"/>
      <c r="AC47" s="67"/>
      <c r="AD47" s="106"/>
      <c r="AE47" s="21"/>
      <c r="AF47" s="68"/>
      <c r="AG47" s="67"/>
      <c r="AH47" s="67"/>
      <c r="AI47" s="198"/>
      <c r="AJ47" s="200"/>
      <c r="AK47" s="24"/>
      <c r="AL47" s="22"/>
      <c r="AM47" s="69"/>
      <c r="AN47" s="201"/>
      <c r="AO47" s="21"/>
      <c r="AP47" s="201"/>
      <c r="AQ47" s="21"/>
      <c r="AR47" s="68"/>
      <c r="AS47" s="67"/>
      <c r="AT47" s="67"/>
      <c r="AU47" s="67"/>
      <c r="AV47" s="71"/>
      <c r="AW47" s="21"/>
      <c r="AX47" s="68"/>
      <c r="AY47" s="67"/>
      <c r="AZ47" s="201"/>
      <c r="BA47" s="21"/>
      <c r="BB47" s="201"/>
      <c r="BC47" s="202"/>
      <c r="BD47" s="21"/>
      <c r="BE47" s="68"/>
      <c r="BF47" s="67"/>
      <c r="BG47" s="71"/>
      <c r="BH47" s="68"/>
      <c r="BI47" s="67"/>
      <c r="BJ47" s="203"/>
      <c r="BK47" s="21"/>
      <c r="BL47" s="203"/>
      <c r="BM47" s="21"/>
      <c r="BN47" s="68"/>
      <c r="BO47" s="67"/>
      <c r="BP47" s="203"/>
      <c r="BQ47" s="21"/>
      <c r="BR47" s="203"/>
      <c r="BS47" s="21"/>
      <c r="BT47" s="68"/>
      <c r="BU47" s="67"/>
    </row>
    <row r="48" spans="1:73" s="14" customFormat="1" x14ac:dyDescent="0.3">
      <c r="A48" s="193" t="s">
        <v>69</v>
      </c>
      <c r="B48" s="193"/>
      <c r="C48" s="193"/>
      <c r="D48" s="15"/>
      <c r="E48" s="15"/>
      <c r="F48" s="16">
        <v>1993</v>
      </c>
      <c r="I48" s="194"/>
      <c r="J48" s="195"/>
      <c r="K48" s="196"/>
      <c r="L48" s="197"/>
      <c r="M48" s="197"/>
      <c r="N48" s="197"/>
      <c r="O48" s="197"/>
      <c r="P48" s="197"/>
      <c r="Q48" s="105"/>
      <c r="R48" s="20"/>
      <c r="S48" s="67"/>
      <c r="T48" s="67"/>
      <c r="U48" s="106"/>
      <c r="V48" s="21"/>
      <c r="W48" s="67"/>
      <c r="X48" s="67"/>
      <c r="Y48" s="198"/>
      <c r="Z48" s="199"/>
      <c r="AA48" s="21"/>
      <c r="AB48" s="68"/>
      <c r="AC48" s="67"/>
      <c r="AD48" s="106"/>
      <c r="AE48" s="21"/>
      <c r="AF48" s="68"/>
      <c r="AG48" s="67"/>
      <c r="AH48" s="67"/>
      <c r="AI48" s="198"/>
      <c r="AJ48" s="200"/>
      <c r="AK48" s="24"/>
      <c r="AL48" s="22"/>
      <c r="AM48" s="69"/>
      <c r="AN48" s="201"/>
      <c r="AO48" s="21"/>
      <c r="AP48" s="201"/>
      <c r="AQ48" s="21"/>
      <c r="AR48" s="68"/>
      <c r="AS48" s="67"/>
      <c r="AT48" s="67"/>
      <c r="AU48" s="67"/>
      <c r="AV48" s="71"/>
      <c r="AW48" s="21"/>
      <c r="AX48" s="68"/>
      <c r="AY48" s="67"/>
      <c r="AZ48" s="201"/>
      <c r="BA48" s="21"/>
      <c r="BB48" s="201"/>
      <c r="BC48" s="202"/>
      <c r="BD48" s="21"/>
      <c r="BE48" s="68"/>
      <c r="BF48" s="67"/>
      <c r="BG48" s="71"/>
      <c r="BH48" s="68"/>
      <c r="BI48" s="67"/>
      <c r="BJ48" s="203"/>
      <c r="BK48" s="21"/>
      <c r="BL48" s="203"/>
      <c r="BM48" s="21"/>
      <c r="BN48" s="68"/>
      <c r="BO48" s="67"/>
      <c r="BP48" s="203"/>
      <c r="BQ48" s="21"/>
      <c r="BR48" s="203"/>
      <c r="BS48" s="21"/>
      <c r="BT48" s="68"/>
      <c r="BU48" s="67"/>
    </row>
    <row r="49" spans="1:73" s="14" customFormat="1" x14ac:dyDescent="0.3">
      <c r="A49" s="193" t="s">
        <v>69</v>
      </c>
      <c r="B49" s="193"/>
      <c r="C49" s="193"/>
      <c r="D49" s="15"/>
      <c r="E49" s="15"/>
      <c r="F49" s="16">
        <v>1994</v>
      </c>
      <c r="I49" s="194"/>
      <c r="J49" s="195"/>
      <c r="K49" s="196"/>
      <c r="L49" s="197"/>
      <c r="M49" s="197"/>
      <c r="N49" s="197"/>
      <c r="O49" s="197"/>
      <c r="P49" s="197"/>
      <c r="Q49" s="105"/>
      <c r="R49" s="20"/>
      <c r="S49" s="67"/>
      <c r="T49" s="67"/>
      <c r="U49" s="106"/>
      <c r="V49" s="21"/>
      <c r="W49" s="67"/>
      <c r="X49" s="67"/>
      <c r="Y49" s="198"/>
      <c r="Z49" s="199"/>
      <c r="AA49" s="21"/>
      <c r="AB49" s="68"/>
      <c r="AC49" s="67"/>
      <c r="AD49" s="106"/>
      <c r="AE49" s="21"/>
      <c r="AF49" s="68"/>
      <c r="AG49" s="67"/>
      <c r="AH49" s="67"/>
      <c r="AI49" s="198"/>
      <c r="AJ49" s="200"/>
      <c r="AK49" s="24"/>
      <c r="AL49" s="22"/>
      <c r="AM49" s="69"/>
      <c r="AN49" s="201"/>
      <c r="AO49" s="21"/>
      <c r="AP49" s="201"/>
      <c r="AQ49" s="21"/>
      <c r="AR49" s="68"/>
      <c r="AS49" s="67"/>
      <c r="AT49" s="67"/>
      <c r="AU49" s="67"/>
      <c r="AV49" s="71"/>
      <c r="AW49" s="21"/>
      <c r="AX49" s="68"/>
      <c r="AY49" s="67"/>
      <c r="AZ49" s="201"/>
      <c r="BA49" s="21"/>
      <c r="BB49" s="201"/>
      <c r="BC49" s="202"/>
      <c r="BD49" s="21"/>
      <c r="BE49" s="68"/>
      <c r="BF49" s="67"/>
      <c r="BG49" s="71"/>
      <c r="BH49" s="68"/>
      <c r="BI49" s="67"/>
      <c r="BJ49" s="203"/>
      <c r="BK49" s="21"/>
      <c r="BL49" s="203"/>
      <c r="BM49" s="21"/>
      <c r="BN49" s="68"/>
      <c r="BO49" s="67"/>
      <c r="BP49" s="203"/>
      <c r="BQ49" s="21"/>
      <c r="BR49" s="203"/>
      <c r="BS49" s="21"/>
      <c r="BT49" s="68"/>
      <c r="BU49" s="67"/>
    </row>
    <row r="50" spans="1:73" s="14" customFormat="1" x14ac:dyDescent="0.3">
      <c r="A50" s="193" t="s">
        <v>69</v>
      </c>
      <c r="B50" s="193"/>
      <c r="C50" s="193"/>
      <c r="D50" s="15"/>
      <c r="E50" s="15"/>
      <c r="F50" s="16">
        <v>1995</v>
      </c>
      <c r="I50" s="194"/>
      <c r="J50" s="195"/>
      <c r="K50" s="196"/>
      <c r="L50" s="197"/>
      <c r="M50" s="197"/>
      <c r="N50" s="197"/>
      <c r="O50" s="197"/>
      <c r="P50" s="197"/>
      <c r="Q50" s="105"/>
      <c r="R50" s="20"/>
      <c r="S50" s="67"/>
      <c r="T50" s="67"/>
      <c r="U50" s="106"/>
      <c r="V50" s="21"/>
      <c r="W50" s="67"/>
      <c r="X50" s="67"/>
      <c r="Y50" s="198"/>
      <c r="Z50" s="199"/>
      <c r="AA50" s="21"/>
      <c r="AB50" s="68"/>
      <c r="AC50" s="67"/>
      <c r="AD50" s="106"/>
      <c r="AE50" s="21"/>
      <c r="AF50" s="68"/>
      <c r="AG50" s="67"/>
      <c r="AH50" s="67"/>
      <c r="AI50" s="198"/>
      <c r="AJ50" s="200"/>
      <c r="AK50" s="24"/>
      <c r="AL50" s="22"/>
      <c r="AM50" s="69"/>
      <c r="AN50" s="201"/>
      <c r="AO50" s="21"/>
      <c r="AP50" s="201"/>
      <c r="AQ50" s="21"/>
      <c r="AR50" s="68"/>
      <c r="AS50" s="67"/>
      <c r="AT50" s="67"/>
      <c r="AU50" s="67"/>
      <c r="AV50" s="71"/>
      <c r="AW50" s="21"/>
      <c r="AX50" s="68"/>
      <c r="AY50" s="67"/>
      <c r="AZ50" s="201"/>
      <c r="BA50" s="21"/>
      <c r="BB50" s="201"/>
      <c r="BC50" s="202"/>
      <c r="BD50" s="21"/>
      <c r="BE50" s="68"/>
      <c r="BF50" s="67"/>
      <c r="BG50" s="71"/>
      <c r="BH50" s="68"/>
      <c r="BI50" s="67"/>
      <c r="BJ50" s="203"/>
      <c r="BK50" s="21"/>
      <c r="BL50" s="203"/>
      <c r="BM50" s="21"/>
      <c r="BN50" s="68"/>
      <c r="BO50" s="67"/>
      <c r="BP50" s="203"/>
      <c r="BQ50" s="21"/>
      <c r="BR50" s="203"/>
      <c r="BS50" s="21"/>
      <c r="BT50" s="68"/>
      <c r="BU50" s="67"/>
    </row>
    <row r="51" spans="1:73" s="14" customFormat="1" x14ac:dyDescent="0.3">
      <c r="A51" s="193" t="s">
        <v>69</v>
      </c>
      <c r="B51" s="193"/>
      <c r="C51" s="193"/>
      <c r="D51" s="15"/>
      <c r="E51" s="15"/>
      <c r="F51" s="16">
        <v>1996</v>
      </c>
      <c r="I51" s="194"/>
      <c r="J51" s="195"/>
      <c r="K51" s="196"/>
      <c r="L51" s="197"/>
      <c r="M51" s="197"/>
      <c r="N51" s="197"/>
      <c r="O51" s="197"/>
      <c r="P51" s="197"/>
      <c r="Q51" s="105"/>
      <c r="R51" s="20"/>
      <c r="S51" s="67"/>
      <c r="T51" s="67"/>
      <c r="U51" s="106"/>
      <c r="V51" s="21"/>
      <c r="W51" s="67"/>
      <c r="X51" s="67"/>
      <c r="Y51" s="198"/>
      <c r="Z51" s="199"/>
      <c r="AA51" s="21"/>
      <c r="AB51" s="68"/>
      <c r="AC51" s="67"/>
      <c r="AD51" s="106"/>
      <c r="AE51" s="21"/>
      <c r="AF51" s="68"/>
      <c r="AG51" s="67"/>
      <c r="AH51" s="67"/>
      <c r="AI51" s="198"/>
      <c r="AJ51" s="200"/>
      <c r="AK51" s="24"/>
      <c r="AL51" s="22"/>
      <c r="AM51" s="69"/>
      <c r="AN51" s="201"/>
      <c r="AO51" s="21"/>
      <c r="AP51" s="201"/>
      <c r="AQ51" s="21"/>
      <c r="AR51" s="68"/>
      <c r="AS51" s="67"/>
      <c r="AT51" s="67"/>
      <c r="AU51" s="67"/>
      <c r="AV51" s="71"/>
      <c r="AW51" s="21"/>
      <c r="AX51" s="68"/>
      <c r="AY51" s="67"/>
      <c r="AZ51" s="201"/>
      <c r="BA51" s="21"/>
      <c r="BB51" s="201"/>
      <c r="BC51" s="202"/>
      <c r="BD51" s="21"/>
      <c r="BE51" s="68"/>
      <c r="BF51" s="67"/>
      <c r="BG51" s="71"/>
      <c r="BH51" s="68"/>
      <c r="BI51" s="67"/>
      <c r="BJ51" s="203"/>
      <c r="BK51" s="21"/>
      <c r="BL51" s="203"/>
      <c r="BM51" s="21"/>
      <c r="BN51" s="68"/>
      <c r="BO51" s="67"/>
      <c r="BP51" s="203"/>
      <c r="BQ51" s="21"/>
      <c r="BR51" s="203"/>
      <c r="BS51" s="21"/>
      <c r="BT51" s="68"/>
      <c r="BU51" s="67"/>
    </row>
    <row r="52" spans="1:73" s="14" customFormat="1" x14ac:dyDescent="0.3">
      <c r="A52" s="193" t="s">
        <v>69</v>
      </c>
      <c r="B52" s="193"/>
      <c r="C52" s="193"/>
      <c r="D52" s="15"/>
      <c r="E52" s="15"/>
      <c r="F52" s="16">
        <v>1997</v>
      </c>
      <c r="I52" s="194"/>
      <c r="J52" s="195"/>
      <c r="K52" s="196"/>
      <c r="L52" s="197"/>
      <c r="M52" s="197"/>
      <c r="N52" s="197"/>
      <c r="O52" s="197"/>
      <c r="P52" s="197"/>
      <c r="Q52" s="105"/>
      <c r="R52" s="20"/>
      <c r="S52" s="67"/>
      <c r="T52" s="67"/>
      <c r="U52" s="106"/>
      <c r="V52" s="21"/>
      <c r="W52" s="67"/>
      <c r="X52" s="67"/>
      <c r="Y52" s="198"/>
      <c r="Z52" s="199"/>
      <c r="AA52" s="21"/>
      <c r="AB52" s="68"/>
      <c r="AC52" s="67"/>
      <c r="AD52" s="106"/>
      <c r="AE52" s="21"/>
      <c r="AF52" s="68"/>
      <c r="AG52" s="67"/>
      <c r="AH52" s="67"/>
      <c r="AI52" s="198"/>
      <c r="AJ52" s="200"/>
      <c r="AK52" s="24"/>
      <c r="AL52" s="22"/>
      <c r="AM52" s="69"/>
      <c r="AN52" s="201"/>
      <c r="AO52" s="21"/>
      <c r="AP52" s="201"/>
      <c r="AQ52" s="21"/>
      <c r="AR52" s="68"/>
      <c r="AS52" s="67"/>
      <c r="AT52" s="67"/>
      <c r="AU52" s="67"/>
      <c r="AV52" s="71"/>
      <c r="AW52" s="21"/>
      <c r="AX52" s="68"/>
      <c r="AY52" s="67"/>
      <c r="AZ52" s="201"/>
      <c r="BA52" s="21"/>
      <c r="BB52" s="201"/>
      <c r="BC52" s="202"/>
      <c r="BD52" s="21"/>
      <c r="BE52" s="68"/>
      <c r="BF52" s="67"/>
      <c r="BG52" s="71"/>
      <c r="BH52" s="68"/>
      <c r="BI52" s="67"/>
      <c r="BJ52" s="203"/>
      <c r="BK52" s="21"/>
      <c r="BL52" s="203"/>
      <c r="BM52" s="21"/>
      <c r="BN52" s="68"/>
      <c r="BO52" s="67"/>
      <c r="BP52" s="203"/>
      <c r="BQ52" s="21"/>
      <c r="BR52" s="203"/>
      <c r="BS52" s="21"/>
      <c r="BT52" s="68"/>
      <c r="BU52" s="67"/>
    </row>
    <row r="53" spans="1:73" s="14" customFormat="1" x14ac:dyDescent="0.3">
      <c r="A53" s="193" t="s">
        <v>69</v>
      </c>
      <c r="B53" s="193"/>
      <c r="C53" s="193"/>
      <c r="D53" s="15"/>
      <c r="E53" s="15"/>
      <c r="F53" s="16">
        <v>1998</v>
      </c>
      <c r="I53" s="194"/>
      <c r="J53" s="195"/>
      <c r="K53" s="196"/>
      <c r="L53" s="197"/>
      <c r="M53" s="197"/>
      <c r="N53" s="197"/>
      <c r="O53" s="197"/>
      <c r="P53" s="197"/>
      <c r="Q53" s="105"/>
      <c r="R53" s="20"/>
      <c r="S53" s="67"/>
      <c r="T53" s="67"/>
      <c r="U53" s="106"/>
      <c r="V53" s="21"/>
      <c r="W53" s="67"/>
      <c r="X53" s="67"/>
      <c r="Y53" s="198"/>
      <c r="Z53" s="199"/>
      <c r="AA53" s="21"/>
      <c r="AB53" s="68"/>
      <c r="AC53" s="67"/>
      <c r="AD53" s="106"/>
      <c r="AE53" s="21"/>
      <c r="AF53" s="68"/>
      <c r="AG53" s="67"/>
      <c r="AH53" s="67"/>
      <c r="AI53" s="198"/>
      <c r="AJ53" s="200"/>
      <c r="AK53" s="24"/>
      <c r="AL53" s="22"/>
      <c r="AM53" s="69"/>
      <c r="AN53" s="201"/>
      <c r="AO53" s="21"/>
      <c r="AP53" s="201"/>
      <c r="AQ53" s="21"/>
      <c r="AR53" s="68"/>
      <c r="AS53" s="67"/>
      <c r="AT53" s="67"/>
      <c r="AU53" s="67"/>
      <c r="AV53" s="71"/>
      <c r="AW53" s="21"/>
      <c r="AX53" s="68"/>
      <c r="AY53" s="67"/>
      <c r="AZ53" s="201"/>
      <c r="BA53" s="21"/>
      <c r="BB53" s="201"/>
      <c r="BC53" s="202"/>
      <c r="BD53" s="21"/>
      <c r="BE53" s="68"/>
      <c r="BF53" s="67"/>
      <c r="BG53" s="71"/>
      <c r="BH53" s="68"/>
      <c r="BI53" s="67"/>
      <c r="BJ53" s="203"/>
      <c r="BK53" s="21"/>
      <c r="BL53" s="203"/>
      <c r="BM53" s="21"/>
      <c r="BN53" s="68"/>
      <c r="BO53" s="67"/>
      <c r="BP53" s="203"/>
      <c r="BQ53" s="21"/>
      <c r="BR53" s="203"/>
      <c r="BS53" s="21"/>
      <c r="BT53" s="68"/>
      <c r="BU53" s="67"/>
    </row>
    <row r="54" spans="1:73" s="51" customFormat="1" x14ac:dyDescent="0.3">
      <c r="A54" s="57" t="s">
        <v>156</v>
      </c>
      <c r="B54" s="48"/>
      <c r="C54" s="48"/>
      <c r="D54" s="49"/>
      <c r="E54" s="49"/>
      <c r="F54" s="50"/>
      <c r="I54" s="58"/>
      <c r="J54" s="58"/>
      <c r="K54" s="58"/>
      <c r="L54" s="58"/>
      <c r="M54" s="58"/>
      <c r="N54" s="58"/>
      <c r="O54" s="58"/>
      <c r="P54" s="58"/>
      <c r="Q54" s="52"/>
      <c r="R54" s="52"/>
      <c r="S54" s="52"/>
      <c r="T54" s="52"/>
      <c r="U54" s="53"/>
      <c r="V54" s="53"/>
      <c r="W54" s="53"/>
      <c r="X54" s="53"/>
      <c r="Y54" s="53"/>
      <c r="Z54" s="53"/>
      <c r="AA54" s="53"/>
      <c r="AB54" s="53"/>
      <c r="AC54" s="53"/>
      <c r="AD54" s="53"/>
      <c r="AE54" s="53"/>
      <c r="AF54" s="53"/>
      <c r="AG54" s="53"/>
      <c r="AH54" s="53"/>
      <c r="AK54" s="54"/>
      <c r="AL54" s="55"/>
      <c r="AN54" s="53"/>
      <c r="AO54" s="53"/>
      <c r="AP54" s="53"/>
      <c r="AQ54" s="56"/>
      <c r="AR54" s="56"/>
      <c r="AS54" s="56"/>
      <c r="AT54" s="56"/>
      <c r="AU54" s="56"/>
      <c r="AV54" s="55"/>
      <c r="AW54" s="55"/>
      <c r="AX54" s="55"/>
      <c r="AY54" s="55"/>
      <c r="AZ54" s="56"/>
      <c r="BA54" s="56"/>
      <c r="BB54" s="53"/>
      <c r="BC54" s="53"/>
      <c r="BD54" s="56"/>
      <c r="BE54" s="56"/>
      <c r="BF54" s="56"/>
      <c r="BG54" s="55"/>
    </row>
    <row r="55" spans="1:73" s="51" customFormat="1" x14ac:dyDescent="0.3">
      <c r="A55" s="57" t="s">
        <v>451</v>
      </c>
      <c r="B55" s="48"/>
      <c r="C55" s="48"/>
      <c r="D55" s="49"/>
      <c r="E55" s="49"/>
      <c r="F55" s="50"/>
      <c r="I55" s="58"/>
      <c r="J55" s="58"/>
      <c r="K55" s="58"/>
      <c r="L55" s="58"/>
      <c r="M55" s="58"/>
      <c r="N55" s="58"/>
      <c r="O55" s="58"/>
      <c r="P55" s="58"/>
      <c r="Q55" s="52"/>
      <c r="R55" s="52"/>
      <c r="S55" s="52"/>
      <c r="T55" s="52"/>
      <c r="U55" s="53"/>
      <c r="V55" s="53"/>
      <c r="W55" s="53"/>
      <c r="X55" s="53"/>
      <c r="Y55" s="53"/>
      <c r="Z55" s="53"/>
      <c r="AA55" s="53"/>
      <c r="AB55" s="53"/>
      <c r="AC55" s="53"/>
      <c r="AD55" s="53"/>
      <c r="AE55" s="53"/>
      <c r="AF55" s="53"/>
      <c r="AG55" s="53"/>
      <c r="AH55" s="53"/>
      <c r="AK55" s="54"/>
      <c r="AL55" s="55"/>
      <c r="AN55" s="53"/>
      <c r="AO55" s="53"/>
      <c r="AP55" s="53"/>
      <c r="AQ55" s="56"/>
      <c r="AR55" s="56"/>
      <c r="AS55" s="56"/>
      <c r="AT55" s="56"/>
      <c r="AU55" s="56"/>
      <c r="AV55" s="55"/>
      <c r="AW55" s="55"/>
      <c r="AX55" s="55"/>
      <c r="AY55" s="55"/>
      <c r="AZ55" s="56"/>
      <c r="BA55" s="56"/>
      <c r="BB55" s="53"/>
      <c r="BC55" s="53"/>
      <c r="BD55" s="56"/>
      <c r="BE55" s="56"/>
      <c r="BF55" s="56"/>
      <c r="BG55" s="55"/>
    </row>
    <row r="56" spans="1:73" s="51" customFormat="1" x14ac:dyDescent="0.3">
      <c r="A56" s="57" t="s">
        <v>543</v>
      </c>
      <c r="B56" s="48"/>
      <c r="C56" s="48"/>
      <c r="E56" s="112"/>
      <c r="F56" s="50"/>
      <c r="G56" s="112" t="s">
        <v>538</v>
      </c>
      <c r="I56" s="58"/>
      <c r="J56" s="58"/>
      <c r="K56" s="58"/>
      <c r="L56" s="58"/>
      <c r="M56" s="58"/>
      <c r="N56" s="58"/>
      <c r="O56" s="58"/>
      <c r="P56" s="58"/>
      <c r="Q56" s="52"/>
      <c r="R56" s="52"/>
      <c r="S56" s="52"/>
      <c r="T56" s="52"/>
      <c r="U56" s="53"/>
      <c r="V56" s="53"/>
      <c r="W56" s="53"/>
      <c r="X56" s="53"/>
      <c r="Y56" s="53"/>
      <c r="Z56" s="53"/>
      <c r="AA56" s="53"/>
      <c r="AB56" s="53"/>
      <c r="AC56" s="53"/>
      <c r="AD56" s="53"/>
      <c r="AE56" s="53"/>
      <c r="AF56" s="53"/>
      <c r="AG56" s="53"/>
      <c r="AH56" s="53"/>
      <c r="AK56" s="54"/>
      <c r="AL56" s="55"/>
      <c r="AN56" s="53"/>
      <c r="AO56" s="53"/>
      <c r="AP56" s="53"/>
      <c r="AQ56" s="56"/>
      <c r="AR56" s="56"/>
      <c r="AS56" s="56"/>
      <c r="AT56" s="56"/>
      <c r="AU56" s="56"/>
      <c r="AV56" s="55"/>
      <c r="AW56" s="55"/>
      <c r="AX56" s="55"/>
      <c r="AY56" s="55"/>
      <c r="AZ56" s="56"/>
      <c r="BA56" s="56"/>
      <c r="BB56" s="53"/>
      <c r="BC56" s="53"/>
      <c r="BD56" s="56"/>
      <c r="BE56" s="56"/>
      <c r="BF56" s="56"/>
      <c r="BG56" s="55"/>
    </row>
    <row r="57" spans="1:73" x14ac:dyDescent="0.3">
      <c r="A57" s="4" t="s">
        <v>25</v>
      </c>
      <c r="B57" t="s">
        <v>26</v>
      </c>
      <c r="C57" t="s">
        <v>27</v>
      </c>
      <c r="D57" s="7" t="s">
        <v>541</v>
      </c>
      <c r="E57" s="7" t="s">
        <v>452</v>
      </c>
      <c r="F57" s="16">
        <v>2002</v>
      </c>
      <c r="G57" s="1">
        <v>37410</v>
      </c>
      <c r="H57" s="1">
        <v>37514</v>
      </c>
      <c r="I57" s="5">
        <f t="shared" ref="I57:I59" si="2">H57-G57+1</f>
        <v>105</v>
      </c>
      <c r="J57" s="60">
        <v>1</v>
      </c>
      <c r="K57" s="113" t="e">
        <f>L57+M57</f>
        <v>#VALUE!</v>
      </c>
      <c r="L57" s="115" t="s">
        <v>69</v>
      </c>
      <c r="M57" s="115" t="s">
        <v>69</v>
      </c>
      <c r="N57" s="115">
        <v>28</v>
      </c>
      <c r="O57" s="104" t="s">
        <v>69</v>
      </c>
      <c r="P57" s="115" t="s">
        <v>69</v>
      </c>
      <c r="Q57" s="6" t="s">
        <v>69</v>
      </c>
      <c r="R57" s="6" t="s">
        <v>69</v>
      </c>
      <c r="S57" s="6" t="s">
        <v>69</v>
      </c>
      <c r="T57" s="6" t="s">
        <v>69</v>
      </c>
      <c r="U57" s="6" t="s">
        <v>69</v>
      </c>
      <c r="V57" s="6" t="s">
        <v>69</v>
      </c>
      <c r="W57" s="18" t="s">
        <v>69</v>
      </c>
      <c r="X57" s="18" t="s">
        <v>69</v>
      </c>
      <c r="Y57" s="26" t="e">
        <f>K57*J57</f>
        <v>#VALUE!</v>
      </c>
      <c r="Z57" s="6" t="s">
        <v>69</v>
      </c>
      <c r="AA57" s="6" t="s">
        <v>69</v>
      </c>
      <c r="AB57" s="18" t="s">
        <v>69</v>
      </c>
      <c r="AC57" s="18" t="s">
        <v>69</v>
      </c>
      <c r="AD57" s="26" t="e">
        <f>M57*J57</f>
        <v>#VALUE!</v>
      </c>
      <c r="AE57" s="9" t="s">
        <v>69</v>
      </c>
      <c r="AF57" s="18" t="s">
        <v>69</v>
      </c>
      <c r="AG57" s="18" t="s">
        <v>69</v>
      </c>
      <c r="AH57" s="26" t="e">
        <f>L57*J57</f>
        <v>#VALUE!</v>
      </c>
      <c r="AI57" s="9" t="str">
        <f t="shared" ref="AI57:AI59" si="3">AJ57</f>
        <v>nd</v>
      </c>
      <c r="AJ57" s="28" t="s">
        <v>69</v>
      </c>
      <c r="AK57" s="10" t="e">
        <f t="shared" ref="AK57:AK59" si="4">Z57/AJ57</f>
        <v>#VALUE!</v>
      </c>
      <c r="AL57" s="8" t="e">
        <f t="shared" ref="AL57:AL59" si="5">Q57/U57*Z57</f>
        <v>#VALUE!</v>
      </c>
      <c r="AN57" s="9" t="s">
        <v>69</v>
      </c>
      <c r="AO57" s="9" t="s">
        <v>69</v>
      </c>
      <c r="AP57" s="192">
        <f>N57*J57</f>
        <v>28</v>
      </c>
      <c r="AQ57" s="28" t="s">
        <v>69</v>
      </c>
      <c r="AR57" s="28" t="s">
        <v>69</v>
      </c>
      <c r="AS57" s="28" t="s">
        <v>69</v>
      </c>
      <c r="AT57" s="28" t="s">
        <v>69</v>
      </c>
      <c r="AU57" s="28" t="s">
        <v>69</v>
      </c>
      <c r="AV57" s="28" t="s">
        <v>69</v>
      </c>
      <c r="AW57" s="28" t="s">
        <v>69</v>
      </c>
      <c r="AX57" s="28" t="s">
        <v>69</v>
      </c>
      <c r="AY57" s="28" t="s">
        <v>69</v>
      </c>
      <c r="AZ57" s="28" t="s">
        <v>69</v>
      </c>
      <c r="BA57" s="28" t="s">
        <v>69</v>
      </c>
      <c r="BB57" s="60" t="e">
        <f>P57*J57</f>
        <v>#VALUE!</v>
      </c>
      <c r="BC57" t="s">
        <v>69</v>
      </c>
      <c r="BD57" s="9" t="s">
        <v>69</v>
      </c>
      <c r="BE57" s="9" t="s">
        <v>69</v>
      </c>
      <c r="BF57" s="9" t="s">
        <v>69</v>
      </c>
      <c r="BG57" s="103" t="e">
        <f t="shared" ref="BG57:BG59" si="6">AZ57-BB57</f>
        <v>#VALUE!</v>
      </c>
      <c r="BH57" s="30" t="s">
        <v>69</v>
      </c>
      <c r="BI57" s="28" t="s">
        <v>69</v>
      </c>
      <c r="BJ57" s="28" t="s">
        <v>69</v>
      </c>
      <c r="BK57" s="28" t="s">
        <v>69</v>
      </c>
      <c r="BL57" s="28"/>
      <c r="BM57" s="28" t="s">
        <v>69</v>
      </c>
      <c r="BN57" s="28" t="s">
        <v>69</v>
      </c>
      <c r="BO57" s="28" t="s">
        <v>69</v>
      </c>
      <c r="BP57" s="28" t="s">
        <v>69</v>
      </c>
      <c r="BQ57" s="28" t="s">
        <v>69</v>
      </c>
      <c r="BR57" s="28"/>
      <c r="BS57" s="28" t="s">
        <v>69</v>
      </c>
      <c r="BT57" s="28" t="s">
        <v>69</v>
      </c>
      <c r="BU57" s="28" t="s">
        <v>69</v>
      </c>
    </row>
    <row r="58" spans="1:73" x14ac:dyDescent="0.3">
      <c r="A58" s="4" t="s">
        <v>28</v>
      </c>
      <c r="B58" t="s">
        <v>29</v>
      </c>
      <c r="C58" t="s">
        <v>30</v>
      </c>
      <c r="D58" s="7" t="s">
        <v>541</v>
      </c>
      <c r="E58" s="7" t="s">
        <v>452</v>
      </c>
      <c r="F58" s="16">
        <v>2003</v>
      </c>
      <c r="G58" s="1">
        <v>37746</v>
      </c>
      <c r="H58" s="1">
        <v>37878</v>
      </c>
      <c r="I58" s="5">
        <f t="shared" si="2"/>
        <v>133</v>
      </c>
      <c r="J58" s="60">
        <v>1</v>
      </c>
      <c r="K58" s="113" t="e">
        <f>L58+M58</f>
        <v>#VALUE!</v>
      </c>
      <c r="L58" s="115" t="s">
        <v>69</v>
      </c>
      <c r="M58" s="115" t="s">
        <v>69</v>
      </c>
      <c r="N58" s="115">
        <v>4539</v>
      </c>
      <c r="O58" s="104" t="s">
        <v>69</v>
      </c>
      <c r="P58" s="115">
        <v>205</v>
      </c>
      <c r="Q58" s="6" t="s">
        <v>69</v>
      </c>
      <c r="R58" s="6" t="s">
        <v>69</v>
      </c>
      <c r="S58" s="6" t="s">
        <v>69</v>
      </c>
      <c r="T58" s="6" t="s">
        <v>69</v>
      </c>
      <c r="U58" s="6" t="s">
        <v>69</v>
      </c>
      <c r="V58" s="6" t="s">
        <v>69</v>
      </c>
      <c r="W58" s="18" t="s">
        <v>69</v>
      </c>
      <c r="X58" s="18" t="s">
        <v>69</v>
      </c>
      <c r="Y58" s="26" t="e">
        <f t="shared" ref="Y58:Y59" si="7">K58*J58</f>
        <v>#VALUE!</v>
      </c>
      <c r="Z58" s="6" t="s">
        <v>69</v>
      </c>
      <c r="AA58" s="6" t="s">
        <v>69</v>
      </c>
      <c r="AB58" s="18" t="s">
        <v>69</v>
      </c>
      <c r="AC58" s="18" t="s">
        <v>69</v>
      </c>
      <c r="AD58" s="26" t="e">
        <f t="shared" ref="AD58:AD59" si="8">M58*J58</f>
        <v>#VALUE!</v>
      </c>
      <c r="AE58" s="9" t="s">
        <v>69</v>
      </c>
      <c r="AF58" s="18" t="s">
        <v>69</v>
      </c>
      <c r="AG58" s="18" t="s">
        <v>69</v>
      </c>
      <c r="AH58" s="26" t="e">
        <f t="shared" ref="AH58:AH59" si="9">L58*J58</f>
        <v>#VALUE!</v>
      </c>
      <c r="AI58" s="9" t="str">
        <f t="shared" si="3"/>
        <v>nd</v>
      </c>
      <c r="AJ58" s="28" t="s">
        <v>69</v>
      </c>
      <c r="AK58" s="10" t="e">
        <f t="shared" si="4"/>
        <v>#VALUE!</v>
      </c>
      <c r="AL58" s="8" t="e">
        <f t="shared" si="5"/>
        <v>#VALUE!</v>
      </c>
      <c r="AN58" s="9" t="s">
        <v>69</v>
      </c>
      <c r="AO58" s="9" t="s">
        <v>69</v>
      </c>
      <c r="AP58" s="192">
        <f t="shared" ref="AP58:AP59" si="10">N58*J58</f>
        <v>4539</v>
      </c>
      <c r="AQ58" s="28" t="s">
        <v>69</v>
      </c>
      <c r="AR58" s="28" t="s">
        <v>69</v>
      </c>
      <c r="AS58" s="28" t="s">
        <v>69</v>
      </c>
      <c r="AT58" s="28" t="s">
        <v>69</v>
      </c>
      <c r="AU58" s="28" t="s">
        <v>69</v>
      </c>
      <c r="AV58" s="28" t="s">
        <v>69</v>
      </c>
      <c r="AW58" s="28" t="s">
        <v>69</v>
      </c>
      <c r="AX58" s="28" t="s">
        <v>69</v>
      </c>
      <c r="AY58" s="28" t="s">
        <v>69</v>
      </c>
      <c r="AZ58" s="28" t="s">
        <v>69</v>
      </c>
      <c r="BA58" s="28" t="s">
        <v>69</v>
      </c>
      <c r="BB58" s="60">
        <f t="shared" ref="BB58:BB59" si="11">P58*J58</f>
        <v>205</v>
      </c>
      <c r="BC58" t="s">
        <v>69</v>
      </c>
      <c r="BD58" s="9" t="s">
        <v>69</v>
      </c>
      <c r="BE58" s="9" t="s">
        <v>69</v>
      </c>
      <c r="BF58" s="9" t="s">
        <v>69</v>
      </c>
      <c r="BG58" s="103" t="e">
        <f t="shared" si="6"/>
        <v>#VALUE!</v>
      </c>
      <c r="BH58" s="30" t="s">
        <v>69</v>
      </c>
      <c r="BI58" s="28" t="s">
        <v>69</v>
      </c>
      <c r="BJ58" s="28" t="s">
        <v>69</v>
      </c>
      <c r="BK58" s="28" t="s">
        <v>69</v>
      </c>
      <c r="BL58" s="28"/>
      <c r="BM58" s="28" t="s">
        <v>69</v>
      </c>
      <c r="BN58" s="28" t="s">
        <v>69</v>
      </c>
      <c r="BO58" s="28" t="s">
        <v>69</v>
      </c>
      <c r="BP58" s="28" t="s">
        <v>69</v>
      </c>
      <c r="BQ58" s="28" t="s">
        <v>69</v>
      </c>
      <c r="BR58" s="28"/>
      <c r="BS58" s="28" t="s">
        <v>69</v>
      </c>
      <c r="BT58" s="28" t="s">
        <v>69</v>
      </c>
      <c r="BU58" s="28" t="s">
        <v>69</v>
      </c>
    </row>
    <row r="59" spans="1:73" x14ac:dyDescent="0.3">
      <c r="A59" s="4" t="s">
        <v>31</v>
      </c>
      <c r="B59" t="s">
        <v>32</v>
      </c>
      <c r="C59" t="s">
        <v>33</v>
      </c>
      <c r="D59" s="7" t="s">
        <v>542</v>
      </c>
      <c r="E59" s="7"/>
      <c r="F59" s="16">
        <v>2004</v>
      </c>
      <c r="G59" s="1">
        <v>38117</v>
      </c>
      <c r="H59" s="1">
        <v>38242</v>
      </c>
      <c r="I59" s="5">
        <f t="shared" si="2"/>
        <v>126</v>
      </c>
      <c r="J59" s="60">
        <v>1</v>
      </c>
      <c r="K59" s="113" t="e">
        <f>L59+M59</f>
        <v>#VALUE!</v>
      </c>
      <c r="L59" s="115" t="s">
        <v>69</v>
      </c>
      <c r="M59" s="115" t="s">
        <v>69</v>
      </c>
      <c r="N59" s="115"/>
      <c r="O59" s="104"/>
      <c r="P59" s="115"/>
      <c r="Q59" s="6" t="s">
        <v>69</v>
      </c>
      <c r="R59" s="6" t="s">
        <v>69</v>
      </c>
      <c r="S59" s="6" t="s">
        <v>69</v>
      </c>
      <c r="T59" s="6" t="s">
        <v>69</v>
      </c>
      <c r="U59" s="6" t="s">
        <v>69</v>
      </c>
      <c r="V59" s="6" t="s">
        <v>69</v>
      </c>
      <c r="W59" s="18" t="s">
        <v>69</v>
      </c>
      <c r="X59" s="18" t="s">
        <v>69</v>
      </c>
      <c r="Y59" s="26" t="e">
        <f t="shared" si="7"/>
        <v>#VALUE!</v>
      </c>
      <c r="Z59" s="6" t="s">
        <v>69</v>
      </c>
      <c r="AA59" s="6" t="s">
        <v>69</v>
      </c>
      <c r="AB59" s="18" t="s">
        <v>69</v>
      </c>
      <c r="AC59" s="18" t="s">
        <v>69</v>
      </c>
      <c r="AD59" s="26" t="e">
        <f t="shared" si="8"/>
        <v>#VALUE!</v>
      </c>
      <c r="AE59" s="9" t="s">
        <v>69</v>
      </c>
      <c r="AF59" s="18" t="s">
        <v>69</v>
      </c>
      <c r="AG59" s="18" t="s">
        <v>69</v>
      </c>
      <c r="AH59" s="26" t="e">
        <f t="shared" si="9"/>
        <v>#VALUE!</v>
      </c>
      <c r="AI59" s="9" t="str">
        <f t="shared" si="3"/>
        <v>nd</v>
      </c>
      <c r="AJ59" s="28" t="s">
        <v>69</v>
      </c>
      <c r="AK59" s="10" t="e">
        <f t="shared" si="4"/>
        <v>#VALUE!</v>
      </c>
      <c r="AL59" s="8" t="e">
        <f t="shared" si="5"/>
        <v>#VALUE!</v>
      </c>
      <c r="AN59" s="9" t="s">
        <v>69</v>
      </c>
      <c r="AO59" s="9" t="s">
        <v>69</v>
      </c>
      <c r="AP59" s="192">
        <f t="shared" si="10"/>
        <v>0</v>
      </c>
      <c r="AQ59" s="28" t="s">
        <v>69</v>
      </c>
      <c r="AR59" s="28" t="s">
        <v>69</v>
      </c>
      <c r="AS59" s="28" t="s">
        <v>69</v>
      </c>
      <c r="AT59" s="28" t="s">
        <v>69</v>
      </c>
      <c r="AU59" s="28" t="s">
        <v>69</v>
      </c>
      <c r="AV59" s="28" t="s">
        <v>69</v>
      </c>
      <c r="AW59" s="28" t="s">
        <v>69</v>
      </c>
      <c r="AX59" s="28" t="s">
        <v>69</v>
      </c>
      <c r="AY59" s="28" t="s">
        <v>69</v>
      </c>
      <c r="AZ59" s="28" t="s">
        <v>69</v>
      </c>
      <c r="BA59" s="28" t="s">
        <v>69</v>
      </c>
      <c r="BB59" s="60">
        <f t="shared" si="11"/>
        <v>0</v>
      </c>
      <c r="BC59" t="s">
        <v>69</v>
      </c>
      <c r="BD59" s="9" t="s">
        <v>69</v>
      </c>
      <c r="BE59" s="9" t="s">
        <v>69</v>
      </c>
      <c r="BF59" s="9" t="s">
        <v>69</v>
      </c>
      <c r="BG59" s="103" t="e">
        <f t="shared" si="6"/>
        <v>#VALUE!</v>
      </c>
      <c r="BH59" s="30" t="s">
        <v>69</v>
      </c>
      <c r="BI59" s="28" t="s">
        <v>69</v>
      </c>
      <c r="BJ59" s="28" t="s">
        <v>69</v>
      </c>
      <c r="BK59" s="28" t="s">
        <v>69</v>
      </c>
      <c r="BL59" s="28"/>
      <c r="BM59" s="28" t="s">
        <v>69</v>
      </c>
      <c r="BN59" s="28" t="s">
        <v>69</v>
      </c>
      <c r="BO59" s="28" t="s">
        <v>69</v>
      </c>
      <c r="BP59" s="28" t="s">
        <v>69</v>
      </c>
      <c r="BQ59" s="28" t="s">
        <v>69</v>
      </c>
      <c r="BR59" s="28"/>
      <c r="BS59" s="28" t="s">
        <v>69</v>
      </c>
      <c r="BT59" s="28" t="s">
        <v>69</v>
      </c>
      <c r="BU59" s="28" t="s">
        <v>69</v>
      </c>
    </row>
  </sheetData>
  <mergeCells count="15">
    <mergeCell ref="AN7:AO7"/>
    <mergeCell ref="G7:I7"/>
    <mergeCell ref="Q7:T7"/>
    <mergeCell ref="U7:X7"/>
    <mergeCell ref="AD7:AG7"/>
    <mergeCell ref="AI7:AM7"/>
    <mergeCell ref="BL7:BO7"/>
    <mergeCell ref="BP7:BQ7"/>
    <mergeCell ref="BR7:BU7"/>
    <mergeCell ref="AP7:AS7"/>
    <mergeCell ref="AV7:AY7"/>
    <mergeCell ref="AZ7:BA7"/>
    <mergeCell ref="BB7:BF7"/>
    <mergeCell ref="BG7:BI7"/>
    <mergeCell ref="BJ7:BK7"/>
  </mergeCells>
  <hyperlinks>
    <hyperlink ref="A57" r:id="rId1" display="http://www.adfg.alaska.gov/FedAidPDFs/fds04-21.pdf" xr:uid="{DF9C9873-D49F-4366-B3E5-E577D798D45D}"/>
    <hyperlink ref="A58" r:id="rId2" display="http://www.adfg.alaska.gov/FedAidPDFs/FDS11-61.pdf" xr:uid="{65C4650B-57F4-48A1-853C-45F796AFE780}"/>
    <hyperlink ref="A59" r:id="rId3" display="http://www.adfg.alaska.gov/FedAidPDFs/FDS11-62.pdf" xr:uid="{084E2311-03C5-478A-8938-5295E0C4878D}"/>
  </hyperlinks>
  <pageMargins left="0.7" right="0.7" top="0.75" bottom="0.75" header="0.3" footer="0.3"/>
  <pageSetup orientation="portrait" horizontalDpi="4294967293" r:id="rId4"/>
  <drawing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5A1CA-51A2-4B44-9CD3-156B9BBBF441}">
  <dimension ref="A1:K257"/>
  <sheetViews>
    <sheetView topLeftCell="G1" workbookViewId="0">
      <selection activeCell="H10" sqref="H10"/>
    </sheetView>
  </sheetViews>
  <sheetFormatPr defaultRowHeight="14.4" x14ac:dyDescent="0.3"/>
  <sheetData>
    <row r="1" spans="1:1" x14ac:dyDescent="0.3">
      <c r="A1" t="s">
        <v>313</v>
      </c>
    </row>
    <row r="3" spans="1:1" x14ac:dyDescent="0.3">
      <c r="A3">
        <v>1962</v>
      </c>
    </row>
    <row r="19" spans="1:1" x14ac:dyDescent="0.3">
      <c r="A19">
        <v>1963</v>
      </c>
    </row>
    <row r="35" spans="1:1" x14ac:dyDescent="0.3">
      <c r="A35">
        <v>1964</v>
      </c>
    </row>
    <row r="51" spans="1:2" x14ac:dyDescent="0.3">
      <c r="A51">
        <v>1965</v>
      </c>
    </row>
    <row r="61" spans="1:2" x14ac:dyDescent="0.3">
      <c r="A61">
        <v>1966</v>
      </c>
      <c r="B61" t="s">
        <v>758</v>
      </c>
    </row>
    <row r="76" spans="1:2" x14ac:dyDescent="0.3">
      <c r="A76">
        <v>1967</v>
      </c>
      <c r="B76" t="s">
        <v>758</v>
      </c>
    </row>
    <row r="89" spans="1:2" x14ac:dyDescent="0.3">
      <c r="A89">
        <v>1968</v>
      </c>
      <c r="B89" t="s">
        <v>758</v>
      </c>
    </row>
    <row r="101" spans="1:1" x14ac:dyDescent="0.3">
      <c r="A101">
        <v>1969</v>
      </c>
    </row>
    <row r="118" spans="1:1" x14ac:dyDescent="0.3">
      <c r="A118">
        <v>1970</v>
      </c>
    </row>
    <row r="131" spans="1:9" x14ac:dyDescent="0.3">
      <c r="A131">
        <v>1971</v>
      </c>
      <c r="B131" t="s">
        <v>654</v>
      </c>
    </row>
    <row r="132" spans="1:9" x14ac:dyDescent="0.3">
      <c r="A132">
        <v>1972</v>
      </c>
    </row>
    <row r="137" spans="1:9" x14ac:dyDescent="0.3">
      <c r="A137">
        <v>1973</v>
      </c>
    </row>
    <row r="141" spans="1:9" x14ac:dyDescent="0.3">
      <c r="A141">
        <v>1974</v>
      </c>
      <c r="B141" t="s">
        <v>542</v>
      </c>
    </row>
    <row r="142" spans="1:9" x14ac:dyDescent="0.3">
      <c r="A142">
        <v>1975</v>
      </c>
      <c r="B142" t="s">
        <v>542</v>
      </c>
    </row>
    <row r="143" spans="1:9" x14ac:dyDescent="0.3">
      <c r="A143">
        <v>1976</v>
      </c>
      <c r="B143" t="s">
        <v>542</v>
      </c>
    </row>
    <row r="144" spans="1:9" x14ac:dyDescent="0.3">
      <c r="A144">
        <v>1977</v>
      </c>
      <c r="I144">
        <v>1977</v>
      </c>
    </row>
    <row r="153" spans="1:4" x14ac:dyDescent="0.3">
      <c r="A153">
        <v>1978</v>
      </c>
      <c r="B153" t="s">
        <v>612</v>
      </c>
    </row>
    <row r="154" spans="1:4" x14ac:dyDescent="0.3">
      <c r="A154">
        <v>1979</v>
      </c>
      <c r="B154" t="s">
        <v>622</v>
      </c>
      <c r="D154">
        <v>1979</v>
      </c>
    </row>
    <row r="155" spans="1:4" x14ac:dyDescent="0.3">
      <c r="A155">
        <v>1980</v>
      </c>
    </row>
    <row r="160" spans="1:4" x14ac:dyDescent="0.3">
      <c r="D160">
        <v>1980</v>
      </c>
    </row>
    <row r="166" spans="1:2" x14ac:dyDescent="0.3">
      <c r="A166">
        <v>1981</v>
      </c>
      <c r="B166" t="s">
        <v>612</v>
      </c>
    </row>
    <row r="167" spans="1:2" x14ac:dyDescent="0.3">
      <c r="A167">
        <v>1982</v>
      </c>
      <c r="B167" t="s">
        <v>612</v>
      </c>
    </row>
    <row r="168" spans="1:2" x14ac:dyDescent="0.3">
      <c r="A168">
        <v>1983</v>
      </c>
      <c r="B168" t="s">
        <v>597</v>
      </c>
    </row>
    <row r="169" spans="1:2" x14ac:dyDescent="0.3">
      <c r="A169">
        <v>1984</v>
      </c>
      <c r="B169" t="s">
        <v>597</v>
      </c>
    </row>
    <row r="171" spans="1:2" x14ac:dyDescent="0.3">
      <c r="A171">
        <v>1985</v>
      </c>
      <c r="B171" t="s">
        <v>596</v>
      </c>
    </row>
    <row r="194" spans="1:2" x14ac:dyDescent="0.3">
      <c r="A194">
        <v>1986</v>
      </c>
      <c r="B194" t="s">
        <v>579</v>
      </c>
    </row>
    <row r="195" spans="1:2" x14ac:dyDescent="0.3">
      <c r="B195" t="s">
        <v>581</v>
      </c>
    </row>
    <row r="206" spans="1:2" x14ac:dyDescent="0.3">
      <c r="A206">
        <v>1987</v>
      </c>
      <c r="B206" t="s">
        <v>574</v>
      </c>
    </row>
    <row r="216" spans="1:2" x14ac:dyDescent="0.3">
      <c r="A216">
        <v>1988</v>
      </c>
      <c r="B216" t="s">
        <v>571</v>
      </c>
    </row>
    <row r="217" spans="1:2" x14ac:dyDescent="0.3">
      <c r="A217">
        <v>1989</v>
      </c>
      <c r="B217" t="s">
        <v>571</v>
      </c>
    </row>
    <row r="218" spans="1:2" x14ac:dyDescent="0.3">
      <c r="A218">
        <v>1990</v>
      </c>
    </row>
    <row r="228" spans="1:2" x14ac:dyDescent="0.3">
      <c r="A228">
        <v>1991</v>
      </c>
    </row>
    <row r="239" spans="1:2" x14ac:dyDescent="0.3">
      <c r="A239">
        <v>1992</v>
      </c>
      <c r="B239" t="s">
        <v>557</v>
      </c>
    </row>
    <row r="240" spans="1:2" x14ac:dyDescent="0.3">
      <c r="A240">
        <v>1993</v>
      </c>
      <c r="B240" t="s">
        <v>557</v>
      </c>
    </row>
    <row r="243" spans="1:11" x14ac:dyDescent="0.3">
      <c r="A243">
        <v>1994</v>
      </c>
    </row>
    <row r="248" spans="1:11" x14ac:dyDescent="0.3">
      <c r="A248">
        <v>1995</v>
      </c>
      <c r="B248" t="s">
        <v>529</v>
      </c>
    </row>
    <row r="249" spans="1:11" x14ac:dyDescent="0.3">
      <c r="A249">
        <v>1996</v>
      </c>
      <c r="B249" t="s">
        <v>529</v>
      </c>
    </row>
    <row r="250" spans="1:11" x14ac:dyDescent="0.3">
      <c r="A250">
        <v>1997</v>
      </c>
      <c r="B250" t="s">
        <v>529</v>
      </c>
      <c r="K250" t="s">
        <v>530</v>
      </c>
    </row>
    <row r="251" spans="1:11" x14ac:dyDescent="0.3">
      <c r="A251">
        <v>1998</v>
      </c>
      <c r="B251" t="s">
        <v>529</v>
      </c>
    </row>
    <row r="252" spans="1:11" x14ac:dyDescent="0.3">
      <c r="A252">
        <v>1999</v>
      </c>
      <c r="B252" t="s">
        <v>529</v>
      </c>
    </row>
    <row r="253" spans="1:11" x14ac:dyDescent="0.3">
      <c r="A253">
        <v>2000</v>
      </c>
      <c r="B253" t="s">
        <v>529</v>
      </c>
    </row>
    <row r="254" spans="1:11" x14ac:dyDescent="0.3">
      <c r="A254">
        <v>2001</v>
      </c>
      <c r="B254" t="s">
        <v>529</v>
      </c>
    </row>
    <row r="255" spans="1:11" x14ac:dyDescent="0.3">
      <c r="A255">
        <v>2002</v>
      </c>
      <c r="B255" t="s">
        <v>529</v>
      </c>
    </row>
    <row r="256" spans="1:11" x14ac:dyDescent="0.3">
      <c r="A256">
        <v>2003</v>
      </c>
      <c r="B256" t="s">
        <v>529</v>
      </c>
    </row>
    <row r="257" spans="1:1" x14ac:dyDescent="0.3">
      <c r="A257">
        <v>2004</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F1F62A-C34A-4551-9C66-2A936FC9D873}">
  <dimension ref="A1:B197"/>
  <sheetViews>
    <sheetView workbookViewId="0">
      <selection activeCell="G12" sqref="G12"/>
    </sheetView>
  </sheetViews>
  <sheetFormatPr defaultRowHeight="14.4" x14ac:dyDescent="0.3"/>
  <sheetData>
    <row r="1" spans="1:1" x14ac:dyDescent="0.3">
      <c r="A1" t="s">
        <v>510</v>
      </c>
    </row>
    <row r="3" spans="1:1" x14ac:dyDescent="0.3">
      <c r="A3">
        <v>1964</v>
      </c>
    </row>
    <row r="20" spans="1:1" x14ac:dyDescent="0.3">
      <c r="A20">
        <v>1965</v>
      </c>
    </row>
    <row r="34" spans="1:2" x14ac:dyDescent="0.3">
      <c r="A34">
        <v>1966</v>
      </c>
      <c r="B34" t="s">
        <v>758</v>
      </c>
    </row>
    <row r="49" spans="1:2" x14ac:dyDescent="0.3">
      <c r="A49">
        <v>1967</v>
      </c>
      <c r="B49" t="s">
        <v>758</v>
      </c>
    </row>
    <row r="64" spans="1:2" x14ac:dyDescent="0.3">
      <c r="A64">
        <v>1968</v>
      </c>
      <c r="B64" t="s">
        <v>571</v>
      </c>
    </row>
    <row r="80" spans="1:1" x14ac:dyDescent="0.3">
      <c r="A80">
        <v>1969</v>
      </c>
    </row>
    <row r="90" spans="1:2" x14ac:dyDescent="0.3">
      <c r="A90">
        <v>1970</v>
      </c>
      <c r="B90" t="s">
        <v>542</v>
      </c>
    </row>
    <row r="91" spans="1:2" x14ac:dyDescent="0.3">
      <c r="A91">
        <v>1971</v>
      </c>
      <c r="B91" t="s">
        <v>542</v>
      </c>
    </row>
    <row r="92" spans="1:2" x14ac:dyDescent="0.3">
      <c r="A92">
        <v>1972</v>
      </c>
      <c r="B92" t="s">
        <v>542</v>
      </c>
    </row>
    <row r="93" spans="1:2" x14ac:dyDescent="0.3">
      <c r="A93">
        <v>1973</v>
      </c>
      <c r="B93" t="s">
        <v>542</v>
      </c>
    </row>
    <row r="94" spans="1:2" x14ac:dyDescent="0.3">
      <c r="A94">
        <v>1974</v>
      </c>
    </row>
    <row r="112" spans="1:1" x14ac:dyDescent="0.3">
      <c r="A112">
        <v>1975</v>
      </c>
    </row>
    <row r="124" spans="1:1" x14ac:dyDescent="0.3">
      <c r="A124">
        <v>1976</v>
      </c>
    </row>
    <row r="135" spans="1:2" x14ac:dyDescent="0.3">
      <c r="A135">
        <v>1977</v>
      </c>
      <c r="B135" t="s">
        <v>542</v>
      </c>
    </row>
    <row r="136" spans="1:2" x14ac:dyDescent="0.3">
      <c r="A136">
        <v>1978</v>
      </c>
      <c r="B136" t="s">
        <v>542</v>
      </c>
    </row>
    <row r="137" spans="1:2" x14ac:dyDescent="0.3">
      <c r="A137">
        <v>1979</v>
      </c>
      <c r="B137" t="s">
        <v>542</v>
      </c>
    </row>
    <row r="138" spans="1:2" x14ac:dyDescent="0.3">
      <c r="A138">
        <v>1981</v>
      </c>
      <c r="B138" t="s">
        <v>542</v>
      </c>
    </row>
    <row r="139" spans="1:2" x14ac:dyDescent="0.3">
      <c r="A139">
        <v>1982</v>
      </c>
      <c r="B139" t="s">
        <v>542</v>
      </c>
    </row>
    <row r="140" spans="1:2" x14ac:dyDescent="0.3">
      <c r="A140">
        <v>1983</v>
      </c>
      <c r="B140" t="s">
        <v>542</v>
      </c>
    </row>
    <row r="141" spans="1:2" x14ac:dyDescent="0.3">
      <c r="A141">
        <v>1984</v>
      </c>
      <c r="B141" t="s">
        <v>542</v>
      </c>
    </row>
    <row r="142" spans="1:2" x14ac:dyDescent="0.3">
      <c r="A142">
        <v>1985</v>
      </c>
      <c r="B142" t="s">
        <v>542</v>
      </c>
    </row>
    <row r="144" spans="1:2" x14ac:dyDescent="0.3">
      <c r="A144">
        <v>1986</v>
      </c>
      <c r="B144" t="s">
        <v>579</v>
      </c>
    </row>
    <row r="145" spans="1:2" x14ac:dyDescent="0.3">
      <c r="A145">
        <v>1987</v>
      </c>
      <c r="B145" t="s">
        <v>574</v>
      </c>
    </row>
    <row r="160" spans="1:2" x14ac:dyDescent="0.3">
      <c r="A160">
        <v>1989</v>
      </c>
      <c r="B160" t="s">
        <v>571</v>
      </c>
    </row>
    <row r="161" spans="1:2" x14ac:dyDescent="0.3">
      <c r="A161">
        <v>1990</v>
      </c>
      <c r="B161" t="s">
        <v>542</v>
      </c>
    </row>
    <row r="162" spans="1:2" x14ac:dyDescent="0.3">
      <c r="A162">
        <v>1991</v>
      </c>
      <c r="B162" t="s">
        <v>542</v>
      </c>
    </row>
    <row r="163" spans="1:2" x14ac:dyDescent="0.3">
      <c r="A163">
        <v>1992</v>
      </c>
    </row>
    <row r="175" spans="1:2" x14ac:dyDescent="0.3">
      <c r="A175">
        <v>1993</v>
      </c>
      <c r="B175" t="s">
        <v>558</v>
      </c>
    </row>
    <row r="176" spans="1:2" x14ac:dyDescent="0.3">
      <c r="A176">
        <v>1994</v>
      </c>
    </row>
    <row r="188" spans="1:2" x14ac:dyDescent="0.3">
      <c r="A188">
        <v>1995</v>
      </c>
      <c r="B188" t="s">
        <v>529</v>
      </c>
    </row>
    <row r="189" spans="1:2" x14ac:dyDescent="0.3">
      <c r="A189">
        <v>1996</v>
      </c>
      <c r="B189" t="s">
        <v>529</v>
      </c>
    </row>
    <row r="190" spans="1:2" x14ac:dyDescent="0.3">
      <c r="A190">
        <v>1997</v>
      </c>
      <c r="B190" t="s">
        <v>529</v>
      </c>
    </row>
    <row r="191" spans="1:2" x14ac:dyDescent="0.3">
      <c r="A191">
        <v>1998</v>
      </c>
      <c r="B191" t="s">
        <v>529</v>
      </c>
    </row>
    <row r="192" spans="1:2" x14ac:dyDescent="0.3">
      <c r="A192">
        <v>1999</v>
      </c>
      <c r="B192" t="s">
        <v>529</v>
      </c>
    </row>
    <row r="193" spans="1:2" x14ac:dyDescent="0.3">
      <c r="A193">
        <v>2000</v>
      </c>
      <c r="B193" t="s">
        <v>529</v>
      </c>
    </row>
    <row r="194" spans="1:2" x14ac:dyDescent="0.3">
      <c r="A194">
        <v>2001</v>
      </c>
      <c r="B194" t="s">
        <v>529</v>
      </c>
    </row>
    <row r="195" spans="1:2" x14ac:dyDescent="0.3">
      <c r="A195">
        <v>2002</v>
      </c>
      <c r="B195" t="s">
        <v>529</v>
      </c>
    </row>
    <row r="196" spans="1:2" x14ac:dyDescent="0.3">
      <c r="A196">
        <v>2003</v>
      </c>
      <c r="B196" t="s">
        <v>529</v>
      </c>
    </row>
    <row r="197" spans="1:2" x14ac:dyDescent="0.3">
      <c r="A197">
        <v>2004</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C6EF07-55F0-425E-ABBA-3038BE969826}">
  <dimension ref="A1:B203"/>
  <sheetViews>
    <sheetView workbookViewId="0">
      <selection activeCell="E21" sqref="E21"/>
    </sheetView>
  </sheetViews>
  <sheetFormatPr defaultRowHeight="14.4" x14ac:dyDescent="0.3"/>
  <sheetData>
    <row r="1" spans="1:1" x14ac:dyDescent="0.3">
      <c r="A1" t="s">
        <v>570</v>
      </c>
    </row>
    <row r="4" spans="1:1" x14ac:dyDescent="0.3">
      <c r="A4">
        <v>1967</v>
      </c>
    </row>
    <row r="23" spans="1:2" x14ac:dyDescent="0.3">
      <c r="A23">
        <v>1968</v>
      </c>
      <c r="B23" t="s">
        <v>571</v>
      </c>
    </row>
    <row r="37" spans="1:1" x14ac:dyDescent="0.3">
      <c r="A37">
        <v>1969</v>
      </c>
    </row>
    <row r="52" spans="1:1" x14ac:dyDescent="0.3">
      <c r="A52">
        <v>1970</v>
      </c>
    </row>
    <row r="68" spans="1:2" x14ac:dyDescent="0.3">
      <c r="A68">
        <v>1971</v>
      </c>
      <c r="B68" t="s">
        <v>542</v>
      </c>
    </row>
    <row r="69" spans="1:2" x14ac:dyDescent="0.3">
      <c r="A69">
        <v>1972</v>
      </c>
      <c r="B69" t="s">
        <v>542</v>
      </c>
    </row>
    <row r="70" spans="1:2" x14ac:dyDescent="0.3">
      <c r="A70">
        <v>1973</v>
      </c>
      <c r="B70" t="s">
        <v>542</v>
      </c>
    </row>
    <row r="71" spans="1:2" x14ac:dyDescent="0.3">
      <c r="A71">
        <v>1974</v>
      </c>
      <c r="B71" t="s">
        <v>542</v>
      </c>
    </row>
    <row r="72" spans="1:2" x14ac:dyDescent="0.3">
      <c r="A72">
        <v>1975</v>
      </c>
      <c r="B72" t="s">
        <v>542</v>
      </c>
    </row>
    <row r="73" spans="1:2" x14ac:dyDescent="0.3">
      <c r="A73">
        <v>1976</v>
      </c>
      <c r="B73" t="s">
        <v>542</v>
      </c>
    </row>
    <row r="75" spans="1:2" x14ac:dyDescent="0.3">
      <c r="A75">
        <v>1977</v>
      </c>
    </row>
    <row r="87" spans="1:1" x14ac:dyDescent="0.3">
      <c r="A87">
        <v>1978</v>
      </c>
    </row>
    <row r="99" spans="1:2" x14ac:dyDescent="0.3">
      <c r="A99">
        <v>1979</v>
      </c>
      <c r="B99" t="s">
        <v>542</v>
      </c>
    </row>
    <row r="100" spans="1:2" x14ac:dyDescent="0.3">
      <c r="A100">
        <v>1980</v>
      </c>
      <c r="B100" t="s">
        <v>542</v>
      </c>
    </row>
    <row r="101" spans="1:2" x14ac:dyDescent="0.3">
      <c r="A101">
        <v>1981</v>
      </c>
      <c r="B101" t="s">
        <v>542</v>
      </c>
    </row>
    <row r="102" spans="1:2" x14ac:dyDescent="0.3">
      <c r="A102">
        <v>1982</v>
      </c>
      <c r="B102" t="s">
        <v>542</v>
      </c>
    </row>
    <row r="103" spans="1:2" x14ac:dyDescent="0.3">
      <c r="A103">
        <v>1983</v>
      </c>
      <c r="B103" t="s">
        <v>597</v>
      </c>
    </row>
    <row r="104" spans="1:2" x14ac:dyDescent="0.3">
      <c r="A104">
        <v>1984</v>
      </c>
      <c r="B104" t="s">
        <v>597</v>
      </c>
    </row>
    <row r="105" spans="1:2" x14ac:dyDescent="0.3">
      <c r="A105">
        <v>1985</v>
      </c>
      <c r="B105" t="s">
        <v>596</v>
      </c>
    </row>
    <row r="131" spans="1:2" x14ac:dyDescent="0.3">
      <c r="A131">
        <v>1986</v>
      </c>
      <c r="B131" t="s">
        <v>580</v>
      </c>
    </row>
    <row r="147" spans="1:2" x14ac:dyDescent="0.3">
      <c r="A147">
        <v>1987</v>
      </c>
      <c r="B147" t="s">
        <v>575</v>
      </c>
    </row>
    <row r="154" spans="1:2" x14ac:dyDescent="0.3">
      <c r="A154">
        <v>1988</v>
      </c>
      <c r="B154" t="s">
        <v>569</v>
      </c>
    </row>
    <row r="155" spans="1:2" x14ac:dyDescent="0.3">
      <c r="A155">
        <v>1989</v>
      </c>
    </row>
    <row r="162" spans="1:2" x14ac:dyDescent="0.3">
      <c r="A162">
        <v>1990</v>
      </c>
      <c r="B162" t="s">
        <v>542</v>
      </c>
    </row>
    <row r="163" spans="1:2" x14ac:dyDescent="0.3">
      <c r="A163">
        <v>1991</v>
      </c>
      <c r="B163" t="s">
        <v>542</v>
      </c>
    </row>
    <row r="164" spans="1:2" x14ac:dyDescent="0.3">
      <c r="A164">
        <v>1992</v>
      </c>
    </row>
    <row r="174" spans="1:2" x14ac:dyDescent="0.3">
      <c r="A174" t="s">
        <v>559</v>
      </c>
    </row>
    <row r="175" spans="1:2" x14ac:dyDescent="0.3">
      <c r="A175">
        <v>1993</v>
      </c>
    </row>
    <row r="182" spans="1:1" x14ac:dyDescent="0.3">
      <c r="A182">
        <v>1994</v>
      </c>
    </row>
    <row r="186" spans="1:1" x14ac:dyDescent="0.3">
      <c r="A186" t="s">
        <v>555</v>
      </c>
    </row>
    <row r="194" spans="1:1" x14ac:dyDescent="0.3">
      <c r="A194">
        <v>1995</v>
      </c>
    </row>
    <row r="203" spans="1:1" x14ac:dyDescent="0.3">
      <c r="A203" t="s">
        <v>549</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9AB3BA-EB06-4167-84ED-D21026C4E297}">
  <dimension ref="A1:F36"/>
  <sheetViews>
    <sheetView tabSelected="1" topLeftCell="P9" workbookViewId="0">
      <selection activeCell="O15" sqref="O15"/>
    </sheetView>
  </sheetViews>
  <sheetFormatPr defaultRowHeight="14.4" x14ac:dyDescent="0.3"/>
  <cols>
    <col min="2" max="2" width="10.109375" customWidth="1"/>
  </cols>
  <sheetData>
    <row r="1" spans="1:3" x14ac:dyDescent="0.3">
      <c r="C1" t="s">
        <v>713</v>
      </c>
    </row>
    <row r="2" spans="1:3" x14ac:dyDescent="0.3">
      <c r="A2">
        <v>1987</v>
      </c>
    </row>
    <row r="27" spans="1:6" x14ac:dyDescent="0.3">
      <c r="A27" t="s">
        <v>871</v>
      </c>
      <c r="B27" t="s">
        <v>875</v>
      </c>
    </row>
    <row r="29" spans="1:6" x14ac:dyDescent="0.3">
      <c r="B29" s="83" t="s">
        <v>873</v>
      </c>
      <c r="C29" s="83" t="s">
        <v>876</v>
      </c>
      <c r="D29" s="83"/>
      <c r="E29" s="83"/>
      <c r="F29" s="83"/>
    </row>
    <row r="30" spans="1:6" x14ac:dyDescent="0.3">
      <c r="B30" t="s">
        <v>872</v>
      </c>
      <c r="C30" t="s">
        <v>92</v>
      </c>
    </row>
    <row r="31" spans="1:6" x14ac:dyDescent="0.3">
      <c r="B31" t="s">
        <v>872</v>
      </c>
      <c r="C31" s="5" t="s">
        <v>93</v>
      </c>
    </row>
    <row r="32" spans="1:6" x14ac:dyDescent="0.3">
      <c r="B32" t="s">
        <v>874</v>
      </c>
      <c r="C32" s="59" t="s">
        <v>94</v>
      </c>
    </row>
    <row r="33" spans="2:3" x14ac:dyDescent="0.3">
      <c r="B33" t="s">
        <v>877</v>
      </c>
      <c r="C33" s="60" t="s">
        <v>95</v>
      </c>
    </row>
    <row r="34" spans="2:3" x14ac:dyDescent="0.3">
      <c r="B34" t="s">
        <v>874</v>
      </c>
      <c r="C34" s="61" t="s">
        <v>869</v>
      </c>
    </row>
    <row r="35" spans="2:3" x14ac:dyDescent="0.3">
      <c r="B35" t="s">
        <v>878</v>
      </c>
      <c r="C35" s="412" t="s">
        <v>843</v>
      </c>
    </row>
    <row r="36" spans="2:3" x14ac:dyDescent="0.3">
      <c r="B36" t="s">
        <v>877</v>
      </c>
      <c r="C36" s="411" t="s">
        <v>796</v>
      </c>
    </row>
  </sheetData>
  <pageMargins left="0.7" right="0.7" top="0.75" bottom="0.75" header="0.3" footer="0.3"/>
  <pageSetup orientation="portrait" horizontalDpi="4294967293" verticalDpi="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552E80-730B-4262-944C-99D81C236CD0}">
  <dimension ref="A1:CQ63"/>
  <sheetViews>
    <sheetView zoomScale="80" zoomScaleNormal="80" workbookViewId="0">
      <pane xSplit="6" ySplit="10" topLeftCell="H11" activePane="bottomRight" state="frozen"/>
      <selection pane="topRight" activeCell="G1" sqref="G1"/>
      <selection pane="bottomLeft" activeCell="A7" sqref="A7"/>
      <selection pane="bottomRight" activeCell="J7" sqref="J7"/>
    </sheetView>
  </sheetViews>
  <sheetFormatPr defaultRowHeight="14.4" x14ac:dyDescent="0.3"/>
  <cols>
    <col min="4" max="4" width="9.33203125" customWidth="1"/>
    <col min="6" max="6" width="7.88671875" style="16" bestFit="1" customWidth="1"/>
    <col min="7" max="7" width="9.5546875" bestFit="1" customWidth="1"/>
    <col min="8" max="8" width="11.109375" customWidth="1"/>
    <col min="9" max="9" width="6.88671875" customWidth="1"/>
    <col min="10" max="10" width="8.6640625" style="357" customWidth="1"/>
    <col min="11" max="11" width="7.88671875" customWidth="1"/>
    <col min="12" max="14" width="7.6640625" customWidth="1"/>
    <col min="15" max="35" width="6.88671875" customWidth="1"/>
    <col min="36" max="36" width="2.6640625" bestFit="1" customWidth="1"/>
    <col min="37" max="37" width="7.44140625" bestFit="1" customWidth="1"/>
    <col min="38" max="38" width="6.88671875" customWidth="1"/>
    <col min="39" max="39" width="7.6640625" customWidth="1"/>
    <col min="40" max="41" width="8.109375" customWidth="1"/>
    <col min="42" max="42" width="7.44140625" bestFit="1" customWidth="1"/>
    <col min="43" max="43" width="6.44140625" bestFit="1" customWidth="1"/>
    <col min="44" max="44" width="7.6640625" style="6" customWidth="1"/>
    <col min="45" max="49" width="7.77734375" customWidth="1"/>
    <col min="50" max="53" width="7.77734375" style="6" customWidth="1"/>
    <col min="54" max="54" width="9.44140625" customWidth="1"/>
    <col min="55" max="55" width="8" customWidth="1"/>
    <col min="57" max="57" width="12.33203125" customWidth="1"/>
    <col min="60" max="60" width="5.44140625" bestFit="1" customWidth="1"/>
    <col min="62" max="62" width="5.44140625" bestFit="1" customWidth="1"/>
    <col min="63" max="63" width="7.109375" customWidth="1"/>
    <col min="64" max="64" width="7.6640625" customWidth="1"/>
    <col min="65" max="65" width="6.5546875" bestFit="1" customWidth="1"/>
    <col min="66" max="66" width="2.6640625" bestFit="1" customWidth="1"/>
    <col min="68" max="68" width="5.44140625" bestFit="1" customWidth="1"/>
    <col min="69" max="69" width="6.88671875" customWidth="1"/>
    <col min="70" max="71" width="7.109375" customWidth="1"/>
    <col min="72" max="72" width="2.6640625" bestFit="1" customWidth="1"/>
    <col min="74" max="74" width="4" bestFit="1" customWidth="1"/>
    <col min="75" max="75" width="6.88671875" bestFit="1" customWidth="1"/>
    <col min="76" max="76" width="4" bestFit="1" customWidth="1"/>
    <col min="77" max="77" width="6.33203125" customWidth="1"/>
    <col min="78" max="78" width="5.33203125" customWidth="1"/>
    <col min="79" max="79" width="7" customWidth="1"/>
    <col min="80" max="80" width="2.6640625" bestFit="1" customWidth="1"/>
    <col min="81" max="81" width="5.33203125" customWidth="1"/>
    <col min="83" max="83" width="6" customWidth="1"/>
    <col min="84" max="86" width="5.44140625" customWidth="1"/>
  </cols>
  <sheetData>
    <row r="1" spans="1:95" x14ac:dyDescent="0.3">
      <c r="A1" s="126" t="s">
        <v>880</v>
      </c>
      <c r="C1" t="s">
        <v>846</v>
      </c>
      <c r="D1" t="s">
        <v>847</v>
      </c>
    </row>
    <row r="2" spans="1:95" x14ac:dyDescent="0.3">
      <c r="A2" t="s">
        <v>92</v>
      </c>
      <c r="E2" s="423" t="s">
        <v>849</v>
      </c>
    </row>
    <row r="3" spans="1:95" x14ac:dyDescent="0.3">
      <c r="A3" s="5" t="s">
        <v>93</v>
      </c>
      <c r="E3" s="426" t="s">
        <v>850</v>
      </c>
    </row>
    <row r="4" spans="1:95" x14ac:dyDescent="0.3">
      <c r="A4" s="59" t="s">
        <v>94</v>
      </c>
    </row>
    <row r="5" spans="1:95" x14ac:dyDescent="0.3">
      <c r="A5" s="60" t="s">
        <v>95</v>
      </c>
      <c r="C5" s="5"/>
      <c r="G5" s="59"/>
    </row>
    <row r="6" spans="1:95" x14ac:dyDescent="0.3">
      <c r="A6" s="61" t="s">
        <v>869</v>
      </c>
      <c r="C6" s="5"/>
      <c r="G6" s="59"/>
      <c r="AP6" t="s">
        <v>531</v>
      </c>
      <c r="AT6" t="s">
        <v>531</v>
      </c>
      <c r="AX6" t="s">
        <v>531</v>
      </c>
    </row>
    <row r="7" spans="1:95" x14ac:dyDescent="0.3">
      <c r="A7" s="412" t="s">
        <v>843</v>
      </c>
      <c r="AP7" t="s">
        <v>521</v>
      </c>
      <c r="AT7" t="s">
        <v>521</v>
      </c>
      <c r="AX7" t="s">
        <v>521</v>
      </c>
      <c r="BG7" t="s">
        <v>522</v>
      </c>
      <c r="BI7" t="s">
        <v>522</v>
      </c>
      <c r="BO7" t="s">
        <v>522</v>
      </c>
    </row>
    <row r="8" spans="1:95" x14ac:dyDescent="0.3">
      <c r="A8" s="411" t="s">
        <v>796</v>
      </c>
      <c r="G8" s="61"/>
      <c r="AE8" t="s">
        <v>127</v>
      </c>
      <c r="BD8" s="242" t="s">
        <v>539</v>
      </c>
    </row>
    <row r="9" spans="1:95" x14ac:dyDescent="0.3">
      <c r="G9" s="573" t="s">
        <v>60</v>
      </c>
      <c r="H9" s="573"/>
      <c r="I9" s="573"/>
      <c r="J9" s="573" t="s">
        <v>525</v>
      </c>
      <c r="K9" s="573"/>
      <c r="L9" s="573"/>
      <c r="M9" s="29"/>
      <c r="N9" s="29"/>
      <c r="O9" s="29"/>
      <c r="P9" s="29"/>
      <c r="Q9" s="29"/>
      <c r="R9" s="29"/>
      <c r="S9" s="29"/>
      <c r="T9" s="29"/>
      <c r="U9" s="29"/>
      <c r="V9" s="29"/>
      <c r="W9" s="29"/>
      <c r="X9" s="573" t="s">
        <v>759</v>
      </c>
      <c r="Y9" s="573"/>
      <c r="Z9" s="573"/>
      <c r="AA9" s="573"/>
      <c r="AB9" s="573"/>
      <c r="AC9" s="573"/>
      <c r="AD9" s="573"/>
      <c r="AE9" s="573" t="s">
        <v>65</v>
      </c>
      <c r="AF9" s="573"/>
      <c r="AG9" s="573"/>
      <c r="AH9" s="573"/>
      <c r="AI9" s="29"/>
      <c r="AJ9" s="29"/>
      <c r="AK9" s="573" t="s">
        <v>70</v>
      </c>
      <c r="AL9" s="573"/>
      <c r="AM9" s="573"/>
      <c r="AN9" s="573"/>
      <c r="AO9" s="29"/>
      <c r="AP9" s="83" t="s">
        <v>71</v>
      </c>
      <c r="AQ9" s="83"/>
      <c r="AR9" s="83"/>
      <c r="AS9" s="83"/>
      <c r="AT9" s="573" t="s">
        <v>74</v>
      </c>
      <c r="AU9" s="573"/>
      <c r="AV9" s="573"/>
      <c r="AW9" s="573"/>
      <c r="AX9" s="245"/>
      <c r="AY9" s="245"/>
      <c r="AZ9" s="245"/>
      <c r="BA9" s="245"/>
      <c r="BB9" s="573" t="s">
        <v>128</v>
      </c>
      <c r="BC9" s="573"/>
      <c r="BD9" s="573"/>
      <c r="BE9" s="573"/>
      <c r="BF9" s="573"/>
      <c r="BG9" s="573" t="s">
        <v>45</v>
      </c>
      <c r="BH9" s="573"/>
      <c r="BI9" s="573" t="s">
        <v>46</v>
      </c>
      <c r="BJ9" s="573"/>
      <c r="BK9" s="573"/>
      <c r="BL9" s="573"/>
      <c r="BM9" s="29"/>
      <c r="BN9" s="29"/>
      <c r="BO9" s="573" t="s">
        <v>76</v>
      </c>
      <c r="BP9" s="573"/>
      <c r="BQ9" s="573"/>
      <c r="BR9" s="573"/>
      <c r="BS9" s="29"/>
      <c r="BT9" s="29"/>
      <c r="BU9" s="573" t="s">
        <v>47</v>
      </c>
      <c r="BV9" s="573"/>
      <c r="BW9" s="574" t="s">
        <v>48</v>
      </c>
      <c r="BX9" s="574"/>
      <c r="BY9" s="574"/>
      <c r="BZ9" s="574"/>
      <c r="CA9" s="574"/>
      <c r="CB9" s="574"/>
      <c r="CC9" s="29"/>
      <c r="CD9" s="573" t="s">
        <v>78</v>
      </c>
      <c r="CE9" s="573"/>
      <c r="CF9" s="573"/>
      <c r="CG9" s="573"/>
      <c r="CH9" s="573"/>
      <c r="CI9" t="s">
        <v>421</v>
      </c>
    </row>
    <row r="10" spans="1:95" s="14" customFormat="1" ht="36" customHeight="1" thickBot="1" x14ac:dyDescent="0.3">
      <c r="A10" s="11" t="s">
        <v>41</v>
      </c>
      <c r="B10" s="11" t="s">
        <v>42</v>
      </c>
      <c r="C10" s="11" t="s">
        <v>43</v>
      </c>
      <c r="D10" s="13" t="s">
        <v>67</v>
      </c>
      <c r="E10" s="13" t="s">
        <v>432</v>
      </c>
      <c r="F10" s="17" t="s">
        <v>44</v>
      </c>
      <c r="G10" s="19" t="s">
        <v>61</v>
      </c>
      <c r="H10" s="19" t="s">
        <v>62</v>
      </c>
      <c r="I10" s="31" t="s">
        <v>63</v>
      </c>
      <c r="J10" s="520" t="s">
        <v>179</v>
      </c>
      <c r="K10" s="119" t="s">
        <v>181</v>
      </c>
      <c r="L10" s="119" t="s">
        <v>180</v>
      </c>
      <c r="M10" s="119" t="s">
        <v>664</v>
      </c>
      <c r="N10" s="210" t="s">
        <v>490</v>
      </c>
      <c r="O10" s="213" t="s">
        <v>462</v>
      </c>
      <c r="P10" s="214" t="s">
        <v>463</v>
      </c>
      <c r="Q10" s="213" t="s">
        <v>454</v>
      </c>
      <c r="R10" s="213" t="s">
        <v>455</v>
      </c>
      <c r="S10" s="213" t="s">
        <v>741</v>
      </c>
      <c r="T10" s="213" t="s">
        <v>456</v>
      </c>
      <c r="U10" s="213" t="s">
        <v>457</v>
      </c>
      <c r="V10" s="213" t="s">
        <v>458</v>
      </c>
      <c r="W10" s="268" t="s">
        <v>661</v>
      </c>
      <c r="X10" s="301" t="s">
        <v>750</v>
      </c>
      <c r="Y10" s="301" t="s">
        <v>751</v>
      </c>
      <c r="Z10" s="301" t="s">
        <v>518</v>
      </c>
      <c r="AA10" s="301" t="s">
        <v>752</v>
      </c>
      <c r="AB10" s="301" t="s">
        <v>753</v>
      </c>
      <c r="AC10" s="301" t="s">
        <v>754</v>
      </c>
      <c r="AD10" s="347" t="s">
        <v>743</v>
      </c>
      <c r="AE10" s="32" t="s">
        <v>66</v>
      </c>
      <c r="AF10" s="33" t="s">
        <v>34</v>
      </c>
      <c r="AG10" s="34" t="s">
        <v>59</v>
      </c>
      <c r="AH10" s="34" t="s">
        <v>64</v>
      </c>
      <c r="AI10" s="34" t="s">
        <v>99</v>
      </c>
      <c r="AJ10" s="34" t="s">
        <v>100</v>
      </c>
      <c r="AK10" s="35" t="s">
        <v>66</v>
      </c>
      <c r="AL10" s="36" t="s">
        <v>34</v>
      </c>
      <c r="AM10" s="34" t="s">
        <v>59</v>
      </c>
      <c r="AN10" s="34" t="s">
        <v>64</v>
      </c>
      <c r="AO10" s="41" t="s">
        <v>131</v>
      </c>
      <c r="AP10" s="86" t="s">
        <v>66</v>
      </c>
      <c r="AQ10" s="36" t="s">
        <v>34</v>
      </c>
      <c r="AR10" s="37" t="s">
        <v>59</v>
      </c>
      <c r="AS10" s="34" t="s">
        <v>64</v>
      </c>
      <c r="AT10" s="35" t="s">
        <v>66</v>
      </c>
      <c r="AU10" s="36" t="s">
        <v>34</v>
      </c>
      <c r="AV10" s="37" t="s">
        <v>59</v>
      </c>
      <c r="AW10" s="34" t="s">
        <v>64</v>
      </c>
      <c r="AX10" s="37" t="s">
        <v>166</v>
      </c>
      <c r="AY10" s="37" t="s">
        <v>34</v>
      </c>
      <c r="AZ10" s="37" t="s">
        <v>59</v>
      </c>
      <c r="BA10" s="34" t="s">
        <v>64</v>
      </c>
      <c r="BB10" s="41" t="s">
        <v>101</v>
      </c>
      <c r="BC10" s="84" t="s">
        <v>66</v>
      </c>
      <c r="BD10" s="38" t="s">
        <v>73</v>
      </c>
      <c r="BE10" s="39" t="s">
        <v>133</v>
      </c>
      <c r="BF10" s="40" t="s">
        <v>870</v>
      </c>
      <c r="BG10" s="42" t="s">
        <v>75</v>
      </c>
      <c r="BH10" s="36" t="s">
        <v>34</v>
      </c>
      <c r="BI10" s="42" t="s">
        <v>66</v>
      </c>
      <c r="BJ10" s="36" t="s">
        <v>34</v>
      </c>
      <c r="BK10" s="37" t="s">
        <v>59</v>
      </c>
      <c r="BL10" s="34" t="s">
        <v>64</v>
      </c>
      <c r="BM10" s="34" t="s">
        <v>99</v>
      </c>
      <c r="BN10" s="34" t="s">
        <v>100</v>
      </c>
      <c r="BO10" s="43" t="s">
        <v>77</v>
      </c>
      <c r="BP10" s="36" t="s">
        <v>34</v>
      </c>
      <c r="BQ10" s="37" t="s">
        <v>59</v>
      </c>
      <c r="BR10" s="34" t="s">
        <v>64</v>
      </c>
      <c r="BS10" s="34" t="s">
        <v>99</v>
      </c>
      <c r="BT10" s="34" t="s">
        <v>100</v>
      </c>
      <c r="BU10" s="42" t="s">
        <v>75</v>
      </c>
      <c r="BV10" s="36" t="s">
        <v>34</v>
      </c>
      <c r="BW10" s="42" t="s">
        <v>66</v>
      </c>
      <c r="BX10" s="36" t="s">
        <v>34</v>
      </c>
      <c r="BY10" s="37" t="s">
        <v>59</v>
      </c>
      <c r="BZ10" s="34" t="s">
        <v>64</v>
      </c>
      <c r="CA10" s="34" t="s">
        <v>99</v>
      </c>
      <c r="CB10" s="34" t="s">
        <v>100</v>
      </c>
      <c r="CC10" s="190" t="s">
        <v>636</v>
      </c>
      <c r="CD10" s="43" t="s">
        <v>77</v>
      </c>
      <c r="CE10" s="37" t="s">
        <v>59</v>
      </c>
      <c r="CF10" s="34" t="s">
        <v>64</v>
      </c>
      <c r="CG10" s="34" t="s">
        <v>584</v>
      </c>
      <c r="CH10" s="34" t="s">
        <v>100</v>
      </c>
      <c r="CI10" s="14" t="s">
        <v>443</v>
      </c>
      <c r="CJ10" s="14" t="s">
        <v>520</v>
      </c>
      <c r="CK10" s="14" t="s">
        <v>625</v>
      </c>
      <c r="CL10" s="14" t="s">
        <v>626</v>
      </c>
      <c r="CM10" s="14" t="s">
        <v>627</v>
      </c>
      <c r="CN10" s="14" t="s">
        <v>624</v>
      </c>
      <c r="CO10" s="14" t="s">
        <v>440</v>
      </c>
      <c r="CP10" s="14" t="s">
        <v>441</v>
      </c>
      <c r="CQ10" s="14" t="s">
        <v>442</v>
      </c>
    </row>
    <row r="11" spans="1:95" s="139" customFormat="1" ht="13.8" x14ac:dyDescent="0.3">
      <c r="A11" s="193" t="s">
        <v>865</v>
      </c>
      <c r="B11" s="181"/>
      <c r="C11" s="181"/>
      <c r="D11" s="138"/>
      <c r="E11" s="138"/>
      <c r="F11" s="147">
        <v>1959</v>
      </c>
      <c r="I11" s="149"/>
      <c r="J11" s="153"/>
      <c r="K11" s="149"/>
      <c r="L11" s="149"/>
      <c r="M11" s="149"/>
      <c r="N11" s="149"/>
      <c r="O11" s="149"/>
      <c r="P11" s="149"/>
      <c r="Q11" s="149"/>
      <c r="R11" s="149"/>
      <c r="S11" s="149"/>
      <c r="T11" s="149"/>
      <c r="U11" s="149"/>
      <c r="V11" s="149"/>
      <c r="W11" s="149"/>
      <c r="X11" s="149"/>
      <c r="Y11" s="149"/>
      <c r="Z11" s="149"/>
      <c r="AA11" s="149"/>
      <c r="AB11" s="149"/>
      <c r="AC11" s="149"/>
      <c r="AD11" s="149"/>
      <c r="AE11" s="140"/>
      <c r="AF11" s="140"/>
      <c r="AG11" s="141"/>
      <c r="AH11" s="141"/>
      <c r="AI11" s="141"/>
      <c r="AJ11" s="141"/>
      <c r="AK11" s="142"/>
      <c r="AL11" s="142"/>
      <c r="AM11" s="141"/>
      <c r="AN11" s="141"/>
      <c r="AO11" s="178"/>
      <c r="AP11" s="143"/>
      <c r="AQ11" s="142"/>
      <c r="AR11" s="143"/>
      <c r="AS11" s="141"/>
      <c r="AT11" s="142"/>
      <c r="AU11" s="142"/>
      <c r="AV11" s="143"/>
      <c r="AW11" s="141"/>
      <c r="AX11" s="143"/>
      <c r="AY11" s="143"/>
      <c r="AZ11" s="143"/>
      <c r="BA11" s="143"/>
      <c r="BB11" s="178"/>
      <c r="BC11" s="179"/>
      <c r="BD11" s="144"/>
      <c r="BE11" s="118"/>
      <c r="BF11" s="145"/>
      <c r="BG11" s="180"/>
      <c r="BH11" s="142"/>
      <c r="BI11" s="180"/>
      <c r="BJ11" s="153"/>
      <c r="BK11" s="153"/>
      <c r="BL11" s="153"/>
      <c r="BM11" s="153"/>
      <c r="BN11" s="153"/>
      <c r="BO11" s="153"/>
      <c r="BP11" s="153"/>
      <c r="BQ11" s="153"/>
      <c r="BR11" s="153"/>
      <c r="BS11" s="153"/>
      <c r="BT11" s="153"/>
      <c r="BU11" s="153"/>
      <c r="BV11" s="153"/>
      <c r="BW11" s="443"/>
      <c r="BX11" s="150"/>
      <c r="BY11" s="150"/>
      <c r="BZ11" s="150"/>
      <c r="CA11" s="150"/>
      <c r="CB11" s="150"/>
      <c r="CC11" s="150"/>
      <c r="CD11" s="150"/>
      <c r="CE11" s="150"/>
      <c r="CF11" s="150"/>
      <c r="CG11" s="150"/>
      <c r="CH11" s="150"/>
    </row>
    <row r="12" spans="1:95" s="139" customFormat="1" ht="13.8" x14ac:dyDescent="0.3">
      <c r="A12" s="181" t="s">
        <v>864</v>
      </c>
      <c r="B12" s="181"/>
      <c r="C12" s="181"/>
      <c r="D12" s="139" t="s">
        <v>830</v>
      </c>
      <c r="E12" s="139" t="s">
        <v>614</v>
      </c>
      <c r="F12" s="147">
        <v>1960</v>
      </c>
      <c r="G12" s="148">
        <v>22402</v>
      </c>
      <c r="H12" s="148">
        <v>22527</v>
      </c>
      <c r="I12" s="149">
        <f t="shared" ref="I12:I32" si="0">H12-G12+1</f>
        <v>126</v>
      </c>
      <c r="J12" s="153" t="s">
        <v>69</v>
      </c>
      <c r="K12" s="153" t="s">
        <v>69</v>
      </c>
      <c r="L12" s="153" t="s">
        <v>69</v>
      </c>
      <c r="M12" s="153" t="s">
        <v>69</v>
      </c>
      <c r="N12" s="204" t="s">
        <v>69</v>
      </c>
      <c r="O12" s="204" t="s">
        <v>614</v>
      </c>
      <c r="P12" s="204" t="s">
        <v>69</v>
      </c>
      <c r="Q12" s="204" t="s">
        <v>69</v>
      </c>
      <c r="R12" s="204" t="s">
        <v>69</v>
      </c>
      <c r="S12" s="204" t="s">
        <v>614</v>
      </c>
      <c r="T12" s="204" t="s">
        <v>69</v>
      </c>
      <c r="U12" s="204" t="s">
        <v>69</v>
      </c>
      <c r="V12" s="204" t="s">
        <v>69</v>
      </c>
      <c r="W12" s="204" t="s">
        <v>69</v>
      </c>
      <c r="X12" s="436" t="s">
        <v>614</v>
      </c>
      <c r="Y12" s="436" t="s">
        <v>69</v>
      </c>
      <c r="Z12" s="436" t="s">
        <v>69</v>
      </c>
      <c r="AA12" s="436" t="s">
        <v>614</v>
      </c>
      <c r="AB12" s="436" t="s">
        <v>69</v>
      </c>
      <c r="AC12" s="436" t="s">
        <v>69</v>
      </c>
      <c r="AD12" s="437">
        <f>'J2'!AH14</f>
        <v>4222</v>
      </c>
      <c r="AE12" s="140" t="s">
        <v>69</v>
      </c>
      <c r="AF12" s="140" t="s">
        <v>69</v>
      </c>
      <c r="AG12" s="140" t="s">
        <v>69</v>
      </c>
      <c r="AH12" s="140" t="s">
        <v>69</v>
      </c>
      <c r="AI12" s="140" t="s">
        <v>69</v>
      </c>
      <c r="AJ12" s="140" t="s">
        <v>69</v>
      </c>
      <c r="AK12" s="142" t="s">
        <v>69</v>
      </c>
      <c r="AL12" s="142" t="s">
        <v>69</v>
      </c>
      <c r="AM12" s="142" t="s">
        <v>69</v>
      </c>
      <c r="AN12" s="142" t="s">
        <v>69</v>
      </c>
      <c r="AO12" s="360">
        <f>'J2'!AS14</f>
        <v>41751.839999999997</v>
      </c>
      <c r="AP12" s="140" t="s">
        <v>69</v>
      </c>
      <c r="AQ12" s="150" t="s">
        <v>69</v>
      </c>
      <c r="AR12" s="150" t="s">
        <v>69</v>
      </c>
      <c r="AS12" s="150" t="s">
        <v>69</v>
      </c>
      <c r="AT12" s="150" t="s">
        <v>69</v>
      </c>
      <c r="AU12" s="150" t="s">
        <v>69</v>
      </c>
      <c r="AV12" s="150" t="s">
        <v>69</v>
      </c>
      <c r="AW12" s="150" t="s">
        <v>69</v>
      </c>
      <c r="AX12" s="150" t="s">
        <v>69</v>
      </c>
      <c r="AY12" s="150" t="s">
        <v>69</v>
      </c>
      <c r="AZ12" s="150" t="s">
        <v>69</v>
      </c>
      <c r="BA12" s="150" t="s">
        <v>69</v>
      </c>
      <c r="BB12" s="360">
        <f>'J2'!BC14</f>
        <v>8413</v>
      </c>
      <c r="BC12" s="179" t="s">
        <v>69</v>
      </c>
      <c r="BD12" s="177">
        <f t="shared" ref="BD12:BD14" si="1">AO12/BB12</f>
        <v>4.962776655176512</v>
      </c>
      <c r="BE12" s="150" t="s">
        <v>848</v>
      </c>
      <c r="BF12" s="150" t="s">
        <v>848</v>
      </c>
      <c r="BG12" s="150" t="s">
        <v>69</v>
      </c>
      <c r="BH12" s="142" t="s">
        <v>69</v>
      </c>
      <c r="BI12" s="359">
        <f>'J2'!BJ14</f>
        <v>433</v>
      </c>
      <c r="BJ12" s="153" t="s">
        <v>69</v>
      </c>
      <c r="BK12" s="153" t="s">
        <v>69</v>
      </c>
      <c r="BL12" s="153" t="s">
        <v>69</v>
      </c>
      <c r="BM12" s="153" t="s">
        <v>69</v>
      </c>
      <c r="BN12" s="153" t="s">
        <v>69</v>
      </c>
      <c r="BO12" s="153" t="s">
        <v>69</v>
      </c>
      <c r="BP12" s="153" t="s">
        <v>69</v>
      </c>
      <c r="BQ12" s="153" t="s">
        <v>69</v>
      </c>
      <c r="BR12" s="153" t="s">
        <v>69</v>
      </c>
      <c r="BS12" s="153" t="s">
        <v>69</v>
      </c>
      <c r="BT12" s="153" t="s">
        <v>69</v>
      </c>
      <c r="BU12" s="153" t="s">
        <v>69</v>
      </c>
      <c r="BV12" s="153" t="s">
        <v>69</v>
      </c>
      <c r="BW12" s="443"/>
      <c r="BX12" s="150" t="s">
        <v>69</v>
      </c>
      <c r="BY12" s="150" t="s">
        <v>69</v>
      </c>
      <c r="BZ12" s="150" t="s">
        <v>69</v>
      </c>
      <c r="CA12" s="150" t="s">
        <v>69</v>
      </c>
      <c r="CB12" s="150" t="s">
        <v>69</v>
      </c>
      <c r="CC12" s="150" t="s">
        <v>69</v>
      </c>
      <c r="CD12" s="150" t="s">
        <v>69</v>
      </c>
      <c r="CE12" s="150" t="s">
        <v>69</v>
      </c>
      <c r="CF12" s="150" t="s">
        <v>69</v>
      </c>
      <c r="CG12" s="150" t="s">
        <v>69</v>
      </c>
      <c r="CH12" s="150" t="s">
        <v>69</v>
      </c>
    </row>
    <row r="13" spans="1:95" s="139" customFormat="1" ht="13.8" x14ac:dyDescent="0.3">
      <c r="A13" s="181" t="s">
        <v>864</v>
      </c>
      <c r="B13" s="181"/>
      <c r="C13" s="181"/>
      <c r="D13" s="139" t="s">
        <v>830</v>
      </c>
      <c r="E13" s="139" t="s">
        <v>614</v>
      </c>
      <c r="F13" s="147">
        <v>1961</v>
      </c>
      <c r="G13" s="148">
        <v>22402</v>
      </c>
      <c r="H13" s="148">
        <v>22527</v>
      </c>
      <c r="I13" s="149">
        <f t="shared" si="0"/>
        <v>126</v>
      </c>
      <c r="J13" s="153" t="s">
        <v>69</v>
      </c>
      <c r="K13" s="153" t="s">
        <v>69</v>
      </c>
      <c r="L13" s="153" t="s">
        <v>69</v>
      </c>
      <c r="M13" s="153" t="s">
        <v>69</v>
      </c>
      <c r="N13" s="204" t="s">
        <v>69</v>
      </c>
      <c r="O13" s="204" t="s">
        <v>614</v>
      </c>
      <c r="P13" s="204" t="s">
        <v>69</v>
      </c>
      <c r="Q13" s="204" t="s">
        <v>69</v>
      </c>
      <c r="R13" s="204" t="s">
        <v>69</v>
      </c>
      <c r="S13" s="204" t="s">
        <v>614</v>
      </c>
      <c r="T13" s="204" t="s">
        <v>69</v>
      </c>
      <c r="U13" s="204" t="s">
        <v>69</v>
      </c>
      <c r="V13" s="204" t="s">
        <v>69</v>
      </c>
      <c r="W13" s="204" t="s">
        <v>69</v>
      </c>
      <c r="X13" s="436" t="s">
        <v>614</v>
      </c>
      <c r="Y13" s="436" t="s">
        <v>69</v>
      </c>
      <c r="Z13" s="436" t="s">
        <v>69</v>
      </c>
      <c r="AA13" s="436" t="s">
        <v>614</v>
      </c>
      <c r="AB13" s="436" t="s">
        <v>69</v>
      </c>
      <c r="AC13" s="436" t="s">
        <v>69</v>
      </c>
      <c r="AD13" s="437">
        <f>'J2'!AH17</f>
        <v>2809</v>
      </c>
      <c r="AE13" s="140" t="s">
        <v>69</v>
      </c>
      <c r="AF13" s="140" t="s">
        <v>69</v>
      </c>
      <c r="AG13" s="140" t="s">
        <v>69</v>
      </c>
      <c r="AH13" s="140" t="s">
        <v>69</v>
      </c>
      <c r="AI13" s="140" t="s">
        <v>69</v>
      </c>
      <c r="AJ13" s="140" t="s">
        <v>69</v>
      </c>
      <c r="AK13" s="142" t="s">
        <v>69</v>
      </c>
      <c r="AL13" s="142" t="s">
        <v>69</v>
      </c>
      <c r="AM13" s="142" t="s">
        <v>69</v>
      </c>
      <c r="AN13" s="142" t="s">
        <v>69</v>
      </c>
      <c r="AO13" s="360">
        <f>'J2'!AS17</f>
        <v>39155.24</v>
      </c>
      <c r="AP13" s="140" t="s">
        <v>69</v>
      </c>
      <c r="AQ13" s="150" t="s">
        <v>69</v>
      </c>
      <c r="AR13" s="150" t="s">
        <v>69</v>
      </c>
      <c r="AS13" s="150" t="s">
        <v>69</v>
      </c>
      <c r="AT13" s="150" t="s">
        <v>69</v>
      </c>
      <c r="AU13" s="150" t="s">
        <v>69</v>
      </c>
      <c r="AV13" s="150" t="s">
        <v>69</v>
      </c>
      <c r="AW13" s="150" t="s">
        <v>69</v>
      </c>
      <c r="AX13" s="150" t="s">
        <v>69</v>
      </c>
      <c r="AY13" s="150" t="s">
        <v>69</v>
      </c>
      <c r="AZ13" s="150" t="s">
        <v>69</v>
      </c>
      <c r="BA13" s="150" t="s">
        <v>69</v>
      </c>
      <c r="BB13" s="360">
        <f>'J2'!BC17</f>
        <v>9368</v>
      </c>
      <c r="BC13" s="179" t="s">
        <v>69</v>
      </c>
      <c r="BD13" s="177">
        <f t="shared" si="1"/>
        <v>4.1796797608881295</v>
      </c>
      <c r="BE13" s="150" t="s">
        <v>848</v>
      </c>
      <c r="BF13" s="150" t="s">
        <v>848</v>
      </c>
      <c r="BG13" s="150" t="s">
        <v>69</v>
      </c>
      <c r="BH13" s="142" t="s">
        <v>69</v>
      </c>
      <c r="BI13" s="359">
        <f>'J2'!BJ17</f>
        <v>13</v>
      </c>
      <c r="BJ13" s="153" t="s">
        <v>69</v>
      </c>
      <c r="BK13" s="153" t="s">
        <v>69</v>
      </c>
      <c r="BL13" s="153" t="s">
        <v>69</v>
      </c>
      <c r="BM13" s="153" t="s">
        <v>69</v>
      </c>
      <c r="BN13" s="153" t="s">
        <v>69</v>
      </c>
      <c r="BO13" s="153" t="s">
        <v>69</v>
      </c>
      <c r="BP13" s="153" t="s">
        <v>69</v>
      </c>
      <c r="BQ13" s="153" t="s">
        <v>69</v>
      </c>
      <c r="BR13" s="153" t="s">
        <v>69</v>
      </c>
      <c r="BS13" s="153" t="s">
        <v>69</v>
      </c>
      <c r="BT13" s="153" t="s">
        <v>69</v>
      </c>
      <c r="BU13" s="153" t="s">
        <v>69</v>
      </c>
      <c r="BV13" s="153" t="s">
        <v>69</v>
      </c>
      <c r="BW13" s="359">
        <f>'J2'!BX17</f>
        <v>0</v>
      </c>
      <c r="BX13" s="150" t="s">
        <v>69</v>
      </c>
      <c r="BY13" s="150" t="s">
        <v>69</v>
      </c>
      <c r="BZ13" s="150" t="s">
        <v>69</v>
      </c>
      <c r="CA13" s="150" t="s">
        <v>69</v>
      </c>
      <c r="CB13" s="150" t="s">
        <v>69</v>
      </c>
      <c r="CC13" s="150" t="s">
        <v>69</v>
      </c>
      <c r="CD13" s="150" t="s">
        <v>69</v>
      </c>
      <c r="CE13" s="150" t="s">
        <v>69</v>
      </c>
      <c r="CF13" s="150" t="s">
        <v>69</v>
      </c>
      <c r="CG13" s="150" t="s">
        <v>69</v>
      </c>
      <c r="CH13" s="150" t="s">
        <v>69</v>
      </c>
    </row>
    <row r="14" spans="1:95" s="139" customFormat="1" ht="13.8" x14ac:dyDescent="0.3">
      <c r="A14" s="146" t="s">
        <v>221</v>
      </c>
      <c r="B14" s="139" t="s">
        <v>223</v>
      </c>
      <c r="C14" s="139" t="s">
        <v>224</v>
      </c>
      <c r="D14" s="139" t="s">
        <v>830</v>
      </c>
      <c r="E14" s="139" t="s">
        <v>614</v>
      </c>
      <c r="F14" s="147">
        <v>1962</v>
      </c>
      <c r="G14" s="148">
        <v>22778</v>
      </c>
      <c r="H14" s="148">
        <v>22889</v>
      </c>
      <c r="I14" s="149">
        <f t="shared" si="0"/>
        <v>112</v>
      </c>
      <c r="J14" s="153" t="s">
        <v>69</v>
      </c>
      <c r="K14" s="153" t="s">
        <v>69</v>
      </c>
      <c r="L14" s="153" t="s">
        <v>69</v>
      </c>
      <c r="M14" s="153" t="s">
        <v>614</v>
      </c>
      <c r="N14" s="386">
        <f>'J2'!N20</f>
        <v>1911</v>
      </c>
      <c r="O14" s="342">
        <f>'J2'!P20</f>
        <v>4809</v>
      </c>
      <c r="P14" s="204" t="s">
        <v>69</v>
      </c>
      <c r="Q14" s="204" t="s">
        <v>69</v>
      </c>
      <c r="R14" s="204" t="s">
        <v>69</v>
      </c>
      <c r="S14" s="386">
        <f>'J2'!T20</f>
        <v>1320</v>
      </c>
      <c r="T14" s="204" t="s">
        <v>69</v>
      </c>
      <c r="U14" s="204" t="s">
        <v>69</v>
      </c>
      <c r="V14" s="204" t="s">
        <v>69</v>
      </c>
      <c r="W14" s="204" t="s">
        <v>69</v>
      </c>
      <c r="X14" s="356" t="s">
        <v>614</v>
      </c>
      <c r="Y14" s="356" t="s">
        <v>614</v>
      </c>
      <c r="Z14" s="356" t="s">
        <v>614</v>
      </c>
      <c r="AA14" s="356" t="s">
        <v>614</v>
      </c>
      <c r="AB14" s="356" t="s">
        <v>614</v>
      </c>
      <c r="AC14" s="356" t="s">
        <v>614</v>
      </c>
      <c r="AD14" s="437">
        <f>'J2'!AH20</f>
        <v>5973</v>
      </c>
      <c r="AE14" s="140" t="s">
        <v>69</v>
      </c>
      <c r="AF14" s="140" t="s">
        <v>69</v>
      </c>
      <c r="AG14" s="140" t="s">
        <v>69</v>
      </c>
      <c r="AH14" s="140" t="s">
        <v>69</v>
      </c>
      <c r="AI14" s="140" t="s">
        <v>69</v>
      </c>
      <c r="AJ14" s="140" t="s">
        <v>69</v>
      </c>
      <c r="AK14" s="142" t="s">
        <v>69</v>
      </c>
      <c r="AL14" s="142" t="s">
        <v>69</v>
      </c>
      <c r="AM14" s="142" t="s">
        <v>69</v>
      </c>
      <c r="AN14" s="142" t="s">
        <v>69</v>
      </c>
      <c r="AO14" s="360">
        <f>'J2'!AS20</f>
        <v>31964.266520787744</v>
      </c>
      <c r="AP14" s="140" t="s">
        <v>69</v>
      </c>
      <c r="AQ14" s="150" t="s">
        <v>69</v>
      </c>
      <c r="AR14" s="150" t="s">
        <v>69</v>
      </c>
      <c r="AS14" s="150" t="s">
        <v>69</v>
      </c>
      <c r="AT14" s="150" t="s">
        <v>69</v>
      </c>
      <c r="AU14" s="150" t="s">
        <v>69</v>
      </c>
      <c r="AV14" s="150" t="s">
        <v>69</v>
      </c>
      <c r="AW14" s="150" t="s">
        <v>69</v>
      </c>
      <c r="AX14" s="150" t="s">
        <v>69</v>
      </c>
      <c r="AY14" s="150" t="s">
        <v>69</v>
      </c>
      <c r="AZ14" s="150" t="s">
        <v>69</v>
      </c>
      <c r="BA14" s="150" t="s">
        <v>69</v>
      </c>
      <c r="BB14" s="360">
        <f>'J2'!BC20</f>
        <v>8847.0043763676149</v>
      </c>
      <c r="BC14" s="179" t="s">
        <v>69</v>
      </c>
      <c r="BD14" s="177">
        <f t="shared" si="1"/>
        <v>3.6130044884087158</v>
      </c>
      <c r="BE14" s="150" t="s">
        <v>848</v>
      </c>
      <c r="BF14" s="150" t="s">
        <v>848</v>
      </c>
      <c r="BG14" s="150" t="s">
        <v>69</v>
      </c>
      <c r="BH14" s="142" t="s">
        <v>69</v>
      </c>
      <c r="BI14" s="359">
        <f>'J2'!BJ20</f>
        <v>1254</v>
      </c>
      <c r="BJ14" s="153" t="s">
        <v>69</v>
      </c>
      <c r="BK14" s="153" t="s">
        <v>69</v>
      </c>
      <c r="BL14" s="153" t="s">
        <v>69</v>
      </c>
      <c r="BM14" s="153" t="s">
        <v>69</v>
      </c>
      <c r="BN14" s="153" t="s">
        <v>69</v>
      </c>
      <c r="BO14" s="153" t="s">
        <v>69</v>
      </c>
      <c r="BP14" s="153" t="s">
        <v>69</v>
      </c>
      <c r="BQ14" s="153" t="s">
        <v>69</v>
      </c>
      <c r="BR14" s="153" t="s">
        <v>69</v>
      </c>
      <c r="BS14" s="153" t="s">
        <v>69</v>
      </c>
      <c r="BT14" s="153" t="s">
        <v>69</v>
      </c>
      <c r="BU14" s="153" t="s">
        <v>69</v>
      </c>
      <c r="BV14" s="153" t="s">
        <v>69</v>
      </c>
      <c r="BW14" s="442"/>
      <c r="BX14" s="150" t="s">
        <v>69</v>
      </c>
      <c r="BY14" s="150" t="s">
        <v>69</v>
      </c>
      <c r="BZ14" s="150" t="s">
        <v>69</v>
      </c>
      <c r="CA14" s="150" t="s">
        <v>69</v>
      </c>
      <c r="CB14" s="150" t="s">
        <v>69</v>
      </c>
      <c r="CC14" s="150" t="s">
        <v>69</v>
      </c>
      <c r="CD14" s="150" t="s">
        <v>69</v>
      </c>
      <c r="CE14" s="150" t="s">
        <v>69</v>
      </c>
      <c r="CF14" s="150" t="s">
        <v>69</v>
      </c>
      <c r="CG14" s="150" t="s">
        <v>69</v>
      </c>
      <c r="CH14" s="150" t="s">
        <v>69</v>
      </c>
    </row>
    <row r="15" spans="1:95" s="139" customFormat="1" ht="13.8" x14ac:dyDescent="0.3">
      <c r="A15" s="146" t="s">
        <v>229</v>
      </c>
      <c r="B15" s="139" t="s">
        <v>223</v>
      </c>
      <c r="C15" s="139" t="s">
        <v>224</v>
      </c>
      <c r="D15" s="139" t="s">
        <v>825</v>
      </c>
      <c r="E15" s="139" t="s">
        <v>614</v>
      </c>
      <c r="F15" s="147">
        <v>1963</v>
      </c>
      <c r="G15" s="148">
        <v>23135</v>
      </c>
      <c r="H15" s="148">
        <v>23270</v>
      </c>
      <c r="I15" s="149">
        <f t="shared" si="0"/>
        <v>136</v>
      </c>
      <c r="J15" s="153" t="s">
        <v>69</v>
      </c>
      <c r="K15" s="153" t="s">
        <v>69</v>
      </c>
      <c r="L15" s="153" t="s">
        <v>69</v>
      </c>
      <c r="M15" s="302">
        <f>'J2'!L23</f>
        <v>1.925150421179302</v>
      </c>
      <c r="N15" s="373" t="s">
        <v>614</v>
      </c>
      <c r="O15" s="373" t="s">
        <v>69</v>
      </c>
      <c r="P15" s="204" t="s">
        <v>69</v>
      </c>
      <c r="Q15" s="204" t="s">
        <v>69</v>
      </c>
      <c r="R15" s="204" t="s">
        <v>69</v>
      </c>
      <c r="S15" s="386">
        <f>'J2'!T23</f>
        <v>3956</v>
      </c>
      <c r="T15" s="204" t="s">
        <v>69</v>
      </c>
      <c r="U15" s="204" t="s">
        <v>69</v>
      </c>
      <c r="V15" s="204" t="s">
        <v>69</v>
      </c>
      <c r="W15" s="204" t="s">
        <v>69</v>
      </c>
      <c r="X15" s="356" t="s">
        <v>614</v>
      </c>
      <c r="Y15" s="356" t="s">
        <v>614</v>
      </c>
      <c r="Z15" s="356" t="s">
        <v>614</v>
      </c>
      <c r="AA15" s="356" t="s">
        <v>614</v>
      </c>
      <c r="AB15" s="356" t="s">
        <v>614</v>
      </c>
      <c r="AC15" s="356" t="s">
        <v>614</v>
      </c>
      <c r="AD15" s="384">
        <f>'J2'!AH23</f>
        <v>15998</v>
      </c>
      <c r="AE15" s="140" t="s">
        <v>69</v>
      </c>
      <c r="AF15" s="140" t="s">
        <v>69</v>
      </c>
      <c r="AG15" s="140" t="s">
        <v>69</v>
      </c>
      <c r="AH15" s="140" t="s">
        <v>69</v>
      </c>
      <c r="AI15" s="140" t="s">
        <v>69</v>
      </c>
      <c r="AJ15" s="140" t="s">
        <v>69</v>
      </c>
      <c r="AK15" s="142" t="s">
        <v>69</v>
      </c>
      <c r="AL15" s="142" t="s">
        <v>69</v>
      </c>
      <c r="AM15" s="142" t="s">
        <v>69</v>
      </c>
      <c r="AN15" s="142" t="s">
        <v>69</v>
      </c>
      <c r="AO15" s="360">
        <f>'J2'!AS23</f>
        <v>77634.076034997022</v>
      </c>
      <c r="AP15" s="140" t="s">
        <v>69</v>
      </c>
      <c r="AQ15" s="150" t="s">
        <v>69</v>
      </c>
      <c r="AR15" s="150" t="s">
        <v>69</v>
      </c>
      <c r="AS15" s="150" t="s">
        <v>69</v>
      </c>
      <c r="AT15" s="150" t="s">
        <v>69</v>
      </c>
      <c r="AU15" s="150" t="s">
        <v>69</v>
      </c>
      <c r="AV15" s="150" t="s">
        <v>69</v>
      </c>
      <c r="AW15" s="150" t="s">
        <v>69</v>
      </c>
      <c r="AX15" s="150" t="s">
        <v>69</v>
      </c>
      <c r="AY15" s="150" t="s">
        <v>69</v>
      </c>
      <c r="AZ15" s="150" t="s">
        <v>69</v>
      </c>
      <c r="BA15" s="150" t="s">
        <v>69</v>
      </c>
      <c r="BB15" s="360">
        <f>'J2'!BC23</f>
        <v>13611.978723404256</v>
      </c>
      <c r="BC15" s="179" t="s">
        <v>69</v>
      </c>
      <c r="BD15" s="177">
        <f t="shared" ref="BD15:BD20" si="2">AO15/BB15</f>
        <v>5.7033644859813082</v>
      </c>
      <c r="BE15" s="150" t="s">
        <v>848</v>
      </c>
      <c r="BF15" s="150" t="s">
        <v>848</v>
      </c>
      <c r="BG15" s="150" t="s">
        <v>69</v>
      </c>
      <c r="BH15" s="142" t="s">
        <v>69</v>
      </c>
      <c r="BI15" s="359">
        <f>'J2'!BJ23</f>
        <v>1448.936170212766</v>
      </c>
      <c r="BJ15" s="153" t="s">
        <v>69</v>
      </c>
      <c r="BK15" s="153" t="s">
        <v>69</v>
      </c>
      <c r="BL15" s="153" t="s">
        <v>69</v>
      </c>
      <c r="BM15" s="153" t="s">
        <v>69</v>
      </c>
      <c r="BN15" s="153" t="s">
        <v>69</v>
      </c>
      <c r="BO15" s="153" t="s">
        <v>69</v>
      </c>
      <c r="BP15" s="153" t="s">
        <v>69</v>
      </c>
      <c r="BQ15" s="153" t="s">
        <v>69</v>
      </c>
      <c r="BR15" s="153" t="s">
        <v>69</v>
      </c>
      <c r="BS15" s="153" t="s">
        <v>69</v>
      </c>
      <c r="BT15" s="153" t="s">
        <v>69</v>
      </c>
      <c r="BU15" s="153" t="s">
        <v>69</v>
      </c>
      <c r="BV15" s="153" t="s">
        <v>69</v>
      </c>
      <c r="BW15" s="442"/>
      <c r="BX15" s="150" t="s">
        <v>69</v>
      </c>
      <c r="BY15" s="150" t="s">
        <v>69</v>
      </c>
      <c r="BZ15" s="150" t="s">
        <v>69</v>
      </c>
      <c r="CA15" s="150" t="s">
        <v>69</v>
      </c>
      <c r="CB15" s="150" t="s">
        <v>69</v>
      </c>
      <c r="CC15" s="150" t="s">
        <v>69</v>
      </c>
      <c r="CD15" s="150" t="s">
        <v>69</v>
      </c>
      <c r="CE15" s="150" t="s">
        <v>69</v>
      </c>
      <c r="CF15" s="150" t="s">
        <v>69</v>
      </c>
      <c r="CG15" s="150" t="s">
        <v>69</v>
      </c>
      <c r="CH15" s="150" t="s">
        <v>69</v>
      </c>
    </row>
    <row r="16" spans="1:95" s="139" customFormat="1" ht="13.8" x14ac:dyDescent="0.3">
      <c r="A16" s="146" t="s">
        <v>237</v>
      </c>
      <c r="B16" s="139" t="s">
        <v>223</v>
      </c>
      <c r="C16" s="139" t="s">
        <v>239</v>
      </c>
      <c r="D16" s="139" t="s">
        <v>795</v>
      </c>
      <c r="E16" s="139" t="s">
        <v>614</v>
      </c>
      <c r="F16" s="147">
        <v>1964</v>
      </c>
      <c r="G16" s="148">
        <v>23498</v>
      </c>
      <c r="H16" s="148">
        <v>23619</v>
      </c>
      <c r="I16" s="149">
        <f t="shared" si="0"/>
        <v>122</v>
      </c>
      <c r="J16" s="153" t="s">
        <v>69</v>
      </c>
      <c r="K16" s="153" t="s">
        <v>69</v>
      </c>
      <c r="L16" s="153" t="s">
        <v>69</v>
      </c>
      <c r="M16" s="302">
        <f>'J2'!L26</f>
        <v>2.3522865013774106</v>
      </c>
      <c r="N16" s="373" t="s">
        <v>614</v>
      </c>
      <c r="O16" s="342">
        <f>'J2'!P26</f>
        <v>8844</v>
      </c>
      <c r="P16" s="204" t="s">
        <v>614</v>
      </c>
      <c r="Q16" s="204" t="s">
        <v>69</v>
      </c>
      <c r="R16" s="204" t="s">
        <v>69</v>
      </c>
      <c r="S16" s="386">
        <f>'J2'!T26</f>
        <v>3877</v>
      </c>
      <c r="T16" s="204" t="s">
        <v>614</v>
      </c>
      <c r="U16" s="204" t="s">
        <v>69</v>
      </c>
      <c r="V16" s="204" t="s">
        <v>614</v>
      </c>
      <c r="W16" s="204" t="s">
        <v>69</v>
      </c>
      <c r="X16" s="356" t="s">
        <v>614</v>
      </c>
      <c r="Y16" s="356" t="s">
        <v>614</v>
      </c>
      <c r="Z16" s="356" t="s">
        <v>614</v>
      </c>
      <c r="AA16" s="356" t="s">
        <v>614</v>
      </c>
      <c r="AB16" s="356" t="s">
        <v>614</v>
      </c>
      <c r="AC16" s="356" t="s">
        <v>614</v>
      </c>
      <c r="AD16" s="384">
        <f>'J2'!AH26</f>
        <v>21347</v>
      </c>
      <c r="AE16" s="140" t="s">
        <v>69</v>
      </c>
      <c r="AF16" s="140" t="s">
        <v>69</v>
      </c>
      <c r="AG16" s="140" t="s">
        <v>69</v>
      </c>
      <c r="AH16" s="140" t="s">
        <v>69</v>
      </c>
      <c r="AI16" s="140" t="s">
        <v>69</v>
      </c>
      <c r="AJ16" s="140" t="s">
        <v>69</v>
      </c>
      <c r="AK16" s="142" t="s">
        <v>69</v>
      </c>
      <c r="AL16" s="142" t="s">
        <v>69</v>
      </c>
      <c r="AM16" s="142" t="s">
        <v>69</v>
      </c>
      <c r="AN16" s="142" t="s">
        <v>69</v>
      </c>
      <c r="AO16" s="360">
        <f>'J2'!AS26</f>
        <v>106330.15137159891</v>
      </c>
      <c r="AP16" s="140" t="s">
        <v>69</v>
      </c>
      <c r="AQ16" s="150" t="s">
        <v>69</v>
      </c>
      <c r="AR16" s="150" t="s">
        <v>69</v>
      </c>
      <c r="AS16" s="150" t="s">
        <v>69</v>
      </c>
      <c r="AT16" s="150" t="s">
        <v>69</v>
      </c>
      <c r="AU16" s="150" t="s">
        <v>69</v>
      </c>
      <c r="AV16" s="150" t="s">
        <v>69</v>
      </c>
      <c r="AW16" s="150" t="s">
        <v>69</v>
      </c>
      <c r="AX16" s="150" t="s">
        <v>69</v>
      </c>
      <c r="AY16" s="150" t="s">
        <v>69</v>
      </c>
      <c r="AZ16" s="150" t="s">
        <v>69</v>
      </c>
      <c r="BA16" s="150" t="s">
        <v>69</v>
      </c>
      <c r="BB16" s="360">
        <f>'J2'!BC26</f>
        <v>16529.715592286502</v>
      </c>
      <c r="BC16" s="179" t="s">
        <v>69</v>
      </c>
      <c r="BD16" s="177">
        <f t="shared" si="2"/>
        <v>6.432666719396992</v>
      </c>
      <c r="BE16" s="150" t="s">
        <v>848</v>
      </c>
      <c r="BF16" s="150" t="s">
        <v>848</v>
      </c>
      <c r="BG16" s="150" t="s">
        <v>69</v>
      </c>
      <c r="BH16" s="142" t="s">
        <v>69</v>
      </c>
      <c r="BI16" s="359">
        <f>'J2'!BJ26</f>
        <v>933.85774104683196</v>
      </c>
      <c r="BJ16" s="153" t="s">
        <v>69</v>
      </c>
      <c r="BK16" s="153" t="s">
        <v>69</v>
      </c>
      <c r="BL16" s="153" t="s">
        <v>69</v>
      </c>
      <c r="BM16" s="153" t="s">
        <v>69</v>
      </c>
      <c r="BN16" s="153" t="s">
        <v>69</v>
      </c>
      <c r="BO16" s="153" t="s">
        <v>69</v>
      </c>
      <c r="BP16" s="153" t="s">
        <v>69</v>
      </c>
      <c r="BQ16" s="153" t="s">
        <v>69</v>
      </c>
      <c r="BR16" s="153" t="s">
        <v>69</v>
      </c>
      <c r="BS16" s="153" t="s">
        <v>69</v>
      </c>
      <c r="BT16" s="153" t="s">
        <v>69</v>
      </c>
      <c r="BU16" s="153" t="s">
        <v>69</v>
      </c>
      <c r="BV16" s="153" t="s">
        <v>69</v>
      </c>
      <c r="BW16" s="442"/>
      <c r="BX16" s="150" t="s">
        <v>69</v>
      </c>
      <c r="BY16" s="150" t="s">
        <v>69</v>
      </c>
      <c r="BZ16" s="150" t="s">
        <v>69</v>
      </c>
      <c r="CA16" s="150" t="s">
        <v>69</v>
      </c>
      <c r="CB16" s="150" t="s">
        <v>69</v>
      </c>
      <c r="CC16" s="150" t="s">
        <v>69</v>
      </c>
      <c r="CD16" s="150" t="s">
        <v>69</v>
      </c>
      <c r="CE16" s="150" t="s">
        <v>69</v>
      </c>
      <c r="CF16" s="150" t="s">
        <v>69</v>
      </c>
      <c r="CG16" s="150" t="s">
        <v>69</v>
      </c>
      <c r="CH16" s="150" t="s">
        <v>69</v>
      </c>
    </row>
    <row r="17" spans="1:91" s="139" customFormat="1" ht="13.8" x14ac:dyDescent="0.3">
      <c r="A17" s="146" t="s">
        <v>247</v>
      </c>
      <c r="B17" s="139" t="s">
        <v>249</v>
      </c>
      <c r="C17" s="139" t="s">
        <v>250</v>
      </c>
      <c r="D17" s="139" t="s">
        <v>795</v>
      </c>
      <c r="E17" s="139" t="s">
        <v>614</v>
      </c>
      <c r="F17" s="147">
        <v>1965</v>
      </c>
      <c r="G17" s="148">
        <v>23894</v>
      </c>
      <c r="H17" s="148">
        <v>23985</v>
      </c>
      <c r="I17" s="353">
        <v>92</v>
      </c>
      <c r="J17" s="153" t="s">
        <v>69</v>
      </c>
      <c r="K17" s="153" t="s">
        <v>69</v>
      </c>
      <c r="L17" s="153" t="s">
        <v>69</v>
      </c>
      <c r="M17" s="302">
        <f>'J2'!L29</f>
        <v>2.1976981055204727</v>
      </c>
      <c r="N17" s="373" t="s">
        <v>614</v>
      </c>
      <c r="O17" s="342">
        <f>'J2'!P29</f>
        <v>5151.0667186890369</v>
      </c>
      <c r="P17" s="204" t="s">
        <v>614</v>
      </c>
      <c r="Q17" s="204" t="s">
        <v>69</v>
      </c>
      <c r="R17" s="204" t="s">
        <v>69</v>
      </c>
      <c r="S17" s="386">
        <f>'J2'!T29</f>
        <v>3039</v>
      </c>
      <c r="T17" s="204" t="s">
        <v>614</v>
      </c>
      <c r="U17" s="204" t="s">
        <v>69</v>
      </c>
      <c r="V17" s="204" t="s">
        <v>614</v>
      </c>
      <c r="W17" s="204" t="s">
        <v>69</v>
      </c>
      <c r="X17" s="356" t="s">
        <v>614</v>
      </c>
      <c r="Y17" s="356" t="s">
        <v>614</v>
      </c>
      <c r="Z17" s="356" t="s">
        <v>614</v>
      </c>
      <c r="AA17" s="356" t="s">
        <v>614</v>
      </c>
      <c r="AB17" s="356" t="s">
        <v>614</v>
      </c>
      <c r="AC17" s="356" t="s">
        <v>614</v>
      </c>
      <c r="AD17" s="384">
        <f>'J2'!AH29</f>
        <v>21577</v>
      </c>
      <c r="AE17" s="140" t="s">
        <v>69</v>
      </c>
      <c r="AF17" s="140" t="s">
        <v>69</v>
      </c>
      <c r="AG17" s="140" t="s">
        <v>69</v>
      </c>
      <c r="AH17" s="140" t="s">
        <v>69</v>
      </c>
      <c r="AI17" s="140" t="s">
        <v>69</v>
      </c>
      <c r="AJ17" s="140" t="s">
        <v>69</v>
      </c>
      <c r="AK17" s="142" t="s">
        <v>69</v>
      </c>
      <c r="AL17" s="142" t="s">
        <v>69</v>
      </c>
      <c r="AM17" s="142" t="s">
        <v>69</v>
      </c>
      <c r="AN17" s="142" t="s">
        <v>69</v>
      </c>
      <c r="AO17" s="360">
        <f>'J2'!AS30</f>
        <v>76690.873090242414</v>
      </c>
      <c r="AP17" s="140" t="s">
        <v>69</v>
      </c>
      <c r="AQ17" s="150" t="s">
        <v>69</v>
      </c>
      <c r="AR17" s="150" t="s">
        <v>69</v>
      </c>
      <c r="AS17" s="150" t="s">
        <v>69</v>
      </c>
      <c r="AT17" s="150" t="s">
        <v>69</v>
      </c>
      <c r="AU17" s="150" t="s">
        <v>69</v>
      </c>
      <c r="AV17" s="150" t="s">
        <v>69</v>
      </c>
      <c r="AW17" s="150" t="s">
        <v>69</v>
      </c>
      <c r="AX17" s="150" t="s">
        <v>69</v>
      </c>
      <c r="AY17" s="150" t="s">
        <v>69</v>
      </c>
      <c r="AZ17" s="150" t="s">
        <v>69</v>
      </c>
      <c r="BA17" s="150" t="s">
        <v>69</v>
      </c>
      <c r="BB17" s="360">
        <f>'J2'!BC29</f>
        <v>14443.545426767163</v>
      </c>
      <c r="BC17" s="179" t="s">
        <v>69</v>
      </c>
      <c r="BD17" s="177">
        <f t="shared" si="2"/>
        <v>5.3096986109876347</v>
      </c>
      <c r="BE17" s="150" t="s">
        <v>848</v>
      </c>
      <c r="BF17" s="150" t="s">
        <v>848</v>
      </c>
      <c r="BG17" s="150" t="s">
        <v>69</v>
      </c>
      <c r="BH17" s="142" t="s">
        <v>69</v>
      </c>
      <c r="BI17" s="359">
        <f>'J2'!BJ29</f>
        <v>2063.6385210837238</v>
      </c>
      <c r="BJ17" s="153" t="s">
        <v>69</v>
      </c>
      <c r="BK17" s="153" t="s">
        <v>69</v>
      </c>
      <c r="BL17" s="153" t="s">
        <v>69</v>
      </c>
      <c r="BM17" s="153" t="s">
        <v>69</v>
      </c>
      <c r="BN17" s="153" t="s">
        <v>69</v>
      </c>
      <c r="BO17" s="153" t="s">
        <v>69</v>
      </c>
      <c r="BP17" s="153" t="s">
        <v>69</v>
      </c>
      <c r="BQ17" s="153" t="s">
        <v>69</v>
      </c>
      <c r="BR17" s="153" t="s">
        <v>69</v>
      </c>
      <c r="BS17" s="153" t="s">
        <v>69</v>
      </c>
      <c r="BT17" s="153" t="s">
        <v>69</v>
      </c>
      <c r="BU17" s="153" t="s">
        <v>69</v>
      </c>
      <c r="BV17" s="153" t="s">
        <v>69</v>
      </c>
      <c r="BW17" s="359">
        <f>'J2'!BX29</f>
        <v>39.55856589936851</v>
      </c>
      <c r="BX17" s="150" t="s">
        <v>69</v>
      </c>
      <c r="BY17" s="150" t="s">
        <v>69</v>
      </c>
      <c r="BZ17" s="150" t="s">
        <v>69</v>
      </c>
      <c r="CA17" s="150" t="s">
        <v>69</v>
      </c>
      <c r="CB17" s="150" t="s">
        <v>69</v>
      </c>
      <c r="CC17" s="150" t="s">
        <v>69</v>
      </c>
      <c r="CD17" s="150" t="s">
        <v>69</v>
      </c>
      <c r="CE17" s="150" t="s">
        <v>69</v>
      </c>
      <c r="CF17" s="150" t="s">
        <v>69</v>
      </c>
      <c r="CG17" s="150" t="s">
        <v>69</v>
      </c>
      <c r="CH17" s="150" t="s">
        <v>69</v>
      </c>
    </row>
    <row r="18" spans="1:91" s="139" customFormat="1" ht="13.8" x14ac:dyDescent="0.3">
      <c r="A18" s="146" t="s">
        <v>247</v>
      </c>
      <c r="B18" s="139" t="s">
        <v>249</v>
      </c>
      <c r="C18" s="139" t="s">
        <v>255</v>
      </c>
      <c r="D18" s="139" t="s">
        <v>833</v>
      </c>
      <c r="E18" s="139" t="s">
        <v>787</v>
      </c>
      <c r="F18" s="147">
        <v>1966</v>
      </c>
      <c r="G18" s="148">
        <v>24234</v>
      </c>
      <c r="H18" s="148">
        <v>24347</v>
      </c>
      <c r="I18" s="149">
        <f t="shared" si="0"/>
        <v>114</v>
      </c>
      <c r="J18" s="153" t="s">
        <v>69</v>
      </c>
      <c r="K18" s="153" t="s">
        <v>69</v>
      </c>
      <c r="L18" s="153" t="s">
        <v>69</v>
      </c>
      <c r="M18" s="302">
        <f>AD18/AA18</f>
        <v>4.0658135283363803</v>
      </c>
      <c r="N18" s="373" t="s">
        <v>614</v>
      </c>
      <c r="O18" s="373" t="s">
        <v>614</v>
      </c>
      <c r="P18" s="204" t="s">
        <v>614</v>
      </c>
      <c r="Q18" s="204" t="s">
        <v>69</v>
      </c>
      <c r="R18" s="204" t="s">
        <v>69</v>
      </c>
      <c r="S18" s="204">
        <v>1744</v>
      </c>
      <c r="T18" s="204" t="s">
        <v>614</v>
      </c>
      <c r="U18" s="204" t="s">
        <v>69</v>
      </c>
      <c r="V18" s="204" t="s">
        <v>614</v>
      </c>
      <c r="W18" s="204" t="s">
        <v>69</v>
      </c>
      <c r="X18" s="356">
        <v>1434</v>
      </c>
      <c r="Y18" s="356">
        <v>2798</v>
      </c>
      <c r="Z18" s="356">
        <v>18101</v>
      </c>
      <c r="AA18" s="356">
        <v>3282</v>
      </c>
      <c r="AB18" s="356">
        <v>723</v>
      </c>
      <c r="AC18" s="356">
        <v>2</v>
      </c>
      <c r="AD18" s="384">
        <v>13344</v>
      </c>
      <c r="AE18" s="140" t="s">
        <v>69</v>
      </c>
      <c r="AF18" s="140" t="s">
        <v>69</v>
      </c>
      <c r="AG18" s="140" t="s">
        <v>69</v>
      </c>
      <c r="AH18" s="140" t="s">
        <v>69</v>
      </c>
      <c r="AI18" s="140" t="s">
        <v>69</v>
      </c>
      <c r="AJ18" s="140" t="s">
        <v>69</v>
      </c>
      <c r="AK18" s="142" t="s">
        <v>69</v>
      </c>
      <c r="AL18" s="142" t="s">
        <v>69</v>
      </c>
      <c r="AM18" s="142" t="s">
        <v>69</v>
      </c>
      <c r="AN18" s="142" t="s">
        <v>69</v>
      </c>
      <c r="AO18" s="360">
        <f>Z18*M18</f>
        <v>73595.290676416815</v>
      </c>
      <c r="AP18" s="140" t="s">
        <v>69</v>
      </c>
      <c r="AQ18" s="150" t="s">
        <v>69</v>
      </c>
      <c r="AR18" s="150" t="s">
        <v>69</v>
      </c>
      <c r="AS18" s="150" t="s">
        <v>69</v>
      </c>
      <c r="AT18" s="150" t="s">
        <v>69</v>
      </c>
      <c r="AU18" s="150" t="s">
        <v>69</v>
      </c>
      <c r="AV18" s="150" t="s">
        <v>69</v>
      </c>
      <c r="AW18" s="150" t="s">
        <v>69</v>
      </c>
      <c r="AX18" s="150" t="s">
        <v>69</v>
      </c>
      <c r="AY18" s="150" t="s">
        <v>69</v>
      </c>
      <c r="AZ18" s="150" t="s">
        <v>69</v>
      </c>
      <c r="BA18" s="150" t="s">
        <v>69</v>
      </c>
      <c r="BB18" s="360">
        <f>Y18*M18</f>
        <v>11376.146252285193</v>
      </c>
      <c r="BC18" s="179" t="s">
        <v>69</v>
      </c>
      <c r="BD18" s="177">
        <f t="shared" si="2"/>
        <v>6.4692637598284479</v>
      </c>
      <c r="BE18" s="150" t="s">
        <v>848</v>
      </c>
      <c r="BF18" s="150" t="s">
        <v>848</v>
      </c>
      <c r="BG18" s="150" t="s">
        <v>69</v>
      </c>
      <c r="BH18" s="142" t="s">
        <v>69</v>
      </c>
      <c r="BI18" s="359">
        <f>AB18*M18</f>
        <v>2939.5831809872029</v>
      </c>
      <c r="BJ18" s="153" t="s">
        <v>69</v>
      </c>
      <c r="BK18" s="153" t="s">
        <v>69</v>
      </c>
      <c r="BL18" s="153" t="s">
        <v>69</v>
      </c>
      <c r="BM18" s="153" t="s">
        <v>69</v>
      </c>
      <c r="BN18" s="153" t="s">
        <v>69</v>
      </c>
      <c r="BO18" s="153" t="s">
        <v>69</v>
      </c>
      <c r="BP18" s="153" t="s">
        <v>69</v>
      </c>
      <c r="BQ18" s="153" t="s">
        <v>69</v>
      </c>
      <c r="BR18" s="153" t="s">
        <v>69</v>
      </c>
      <c r="BS18" s="153" t="s">
        <v>69</v>
      </c>
      <c r="BT18" s="153" t="s">
        <v>69</v>
      </c>
      <c r="BU18" s="153" t="s">
        <v>69</v>
      </c>
      <c r="BV18" s="153" t="s">
        <v>69</v>
      </c>
      <c r="BW18" s="361">
        <f>AC18*M18</f>
        <v>8.1316270566727606</v>
      </c>
      <c r="BX18" s="150" t="s">
        <v>69</v>
      </c>
      <c r="BY18" s="150" t="s">
        <v>69</v>
      </c>
      <c r="BZ18" s="150" t="s">
        <v>69</v>
      </c>
      <c r="CA18" s="150" t="s">
        <v>69</v>
      </c>
      <c r="CB18" s="150" t="s">
        <v>69</v>
      </c>
      <c r="CC18" s="150" t="s">
        <v>69</v>
      </c>
      <c r="CD18" s="150" t="s">
        <v>69</v>
      </c>
      <c r="CE18" s="150" t="s">
        <v>69</v>
      </c>
      <c r="CF18" s="150" t="s">
        <v>69</v>
      </c>
      <c r="CG18" s="150" t="s">
        <v>69</v>
      </c>
      <c r="CH18" s="150" t="s">
        <v>69</v>
      </c>
    </row>
    <row r="19" spans="1:91" s="139" customFormat="1" ht="13.8" x14ac:dyDescent="0.3">
      <c r="A19" s="146" t="s">
        <v>247</v>
      </c>
      <c r="B19" s="139" t="s">
        <v>249</v>
      </c>
      <c r="C19" s="139" t="s">
        <v>255</v>
      </c>
      <c r="D19" s="139" t="s">
        <v>765</v>
      </c>
      <c r="E19" s="212" t="s">
        <v>614</v>
      </c>
      <c r="F19" s="147">
        <v>1967</v>
      </c>
      <c r="G19" s="148">
        <v>24586</v>
      </c>
      <c r="H19" s="148">
        <v>24718</v>
      </c>
      <c r="I19" s="149">
        <f t="shared" si="0"/>
        <v>133</v>
      </c>
      <c r="J19" s="153" t="s">
        <v>614</v>
      </c>
      <c r="K19" s="153" t="s">
        <v>69</v>
      </c>
      <c r="L19" s="153" t="s">
        <v>69</v>
      </c>
      <c r="M19" s="153" t="s">
        <v>614</v>
      </c>
      <c r="N19" s="204" t="s">
        <v>614</v>
      </c>
      <c r="O19" s="373" t="s">
        <v>614</v>
      </c>
      <c r="P19" s="204" t="s">
        <v>614</v>
      </c>
      <c r="Q19" s="204" t="s">
        <v>69</v>
      </c>
      <c r="R19" s="204" t="s">
        <v>69</v>
      </c>
      <c r="S19" s="204" t="s">
        <v>614</v>
      </c>
      <c r="T19" s="204" t="s">
        <v>614</v>
      </c>
      <c r="U19" s="204" t="s">
        <v>69</v>
      </c>
      <c r="V19" s="204" t="s">
        <v>614</v>
      </c>
      <c r="W19" s="204" t="s">
        <v>69</v>
      </c>
      <c r="X19" s="356" t="s">
        <v>614</v>
      </c>
      <c r="Y19" s="356" t="s">
        <v>614</v>
      </c>
      <c r="Z19" s="356" t="s">
        <v>614</v>
      </c>
      <c r="AA19" s="356" t="s">
        <v>614</v>
      </c>
      <c r="AB19" s="356" t="s">
        <v>614</v>
      </c>
      <c r="AC19" s="356" t="s">
        <v>614</v>
      </c>
      <c r="AD19" s="529" t="s">
        <v>614</v>
      </c>
      <c r="AE19" s="140" t="s">
        <v>69</v>
      </c>
      <c r="AF19" s="140" t="s">
        <v>69</v>
      </c>
      <c r="AG19" s="140" t="s">
        <v>69</v>
      </c>
      <c r="AH19" s="140" t="s">
        <v>69</v>
      </c>
      <c r="AI19" s="140" t="s">
        <v>69</v>
      </c>
      <c r="AJ19" s="140" t="s">
        <v>69</v>
      </c>
      <c r="AK19" s="142" t="s">
        <v>69</v>
      </c>
      <c r="AL19" s="142" t="s">
        <v>69</v>
      </c>
      <c r="AM19" s="142" t="s">
        <v>69</v>
      </c>
      <c r="AN19" s="142" t="s">
        <v>69</v>
      </c>
      <c r="AO19" s="360">
        <f>'J2'!AS35</f>
        <v>68573.634686346864</v>
      </c>
      <c r="AP19" s="140" t="s">
        <v>69</v>
      </c>
      <c r="AQ19" s="150" t="s">
        <v>69</v>
      </c>
      <c r="AR19" s="150" t="s">
        <v>69</v>
      </c>
      <c r="AS19" s="150" t="s">
        <v>69</v>
      </c>
      <c r="AT19" s="150" t="s">
        <v>69</v>
      </c>
      <c r="AU19" s="150" t="s">
        <v>69</v>
      </c>
      <c r="AV19" s="150" t="s">
        <v>69</v>
      </c>
      <c r="AW19" s="150" t="s">
        <v>69</v>
      </c>
      <c r="AX19" s="150" t="s">
        <v>69</v>
      </c>
      <c r="AY19" s="150" t="s">
        <v>69</v>
      </c>
      <c r="AZ19" s="150" t="s">
        <v>69</v>
      </c>
      <c r="BA19" s="150" t="s">
        <v>69</v>
      </c>
      <c r="BB19" s="360">
        <f>'J2'!BC35</f>
        <v>16236</v>
      </c>
      <c r="BC19" s="179" t="s">
        <v>69</v>
      </c>
      <c r="BD19" s="177">
        <f t="shared" si="2"/>
        <v>4.2235547355473555</v>
      </c>
      <c r="BE19" s="150" t="s">
        <v>848</v>
      </c>
      <c r="BF19" s="150" t="s">
        <v>848</v>
      </c>
      <c r="BG19" s="150" t="s">
        <v>69</v>
      </c>
      <c r="BH19" s="142" t="s">
        <v>69</v>
      </c>
      <c r="BI19" s="359">
        <f>'J2'!BJ35</f>
        <v>1596.9312293006039</v>
      </c>
      <c r="BJ19" s="153" t="s">
        <v>69</v>
      </c>
      <c r="BK19" s="153" t="s">
        <v>69</v>
      </c>
      <c r="BL19" s="153" t="s">
        <v>69</v>
      </c>
      <c r="BM19" s="153" t="s">
        <v>69</v>
      </c>
      <c r="BN19" s="153" t="s">
        <v>69</v>
      </c>
      <c r="BO19" s="153" t="s">
        <v>69</v>
      </c>
      <c r="BP19" s="153" t="s">
        <v>69</v>
      </c>
      <c r="BQ19" s="153" t="s">
        <v>69</v>
      </c>
      <c r="BR19" s="153" t="s">
        <v>69</v>
      </c>
      <c r="BS19" s="153" t="s">
        <v>69</v>
      </c>
      <c r="BT19" s="153" t="s">
        <v>69</v>
      </c>
      <c r="BU19" s="153" t="s">
        <v>69</v>
      </c>
      <c r="BV19" s="153" t="s">
        <v>69</v>
      </c>
      <c r="BW19" s="359">
        <f>'J2'!BX35</f>
        <v>17.125267874537307</v>
      </c>
      <c r="BX19" s="150" t="s">
        <v>69</v>
      </c>
      <c r="BY19" s="150" t="s">
        <v>69</v>
      </c>
      <c r="BZ19" s="150" t="s">
        <v>69</v>
      </c>
      <c r="CA19" s="150" t="s">
        <v>69</v>
      </c>
      <c r="CB19" s="150" t="s">
        <v>69</v>
      </c>
      <c r="CC19" s="150" t="s">
        <v>69</v>
      </c>
      <c r="CD19" s="150" t="s">
        <v>69</v>
      </c>
      <c r="CE19" s="150" t="s">
        <v>69</v>
      </c>
      <c r="CF19" s="150" t="s">
        <v>69</v>
      </c>
      <c r="CG19" s="150" t="s">
        <v>69</v>
      </c>
      <c r="CH19" s="150" t="s">
        <v>69</v>
      </c>
    </row>
    <row r="20" spans="1:91" s="139" customFormat="1" ht="13.8" x14ac:dyDescent="0.3">
      <c r="A20" s="146" t="s">
        <v>247</v>
      </c>
      <c r="B20" s="139" t="s">
        <v>249</v>
      </c>
      <c r="C20" s="139" t="s">
        <v>255</v>
      </c>
      <c r="D20" s="139" t="s">
        <v>765</v>
      </c>
      <c r="E20" s="212" t="s">
        <v>614</v>
      </c>
      <c r="F20" s="147">
        <v>1968</v>
      </c>
      <c r="G20" s="148">
        <v>24990</v>
      </c>
      <c r="H20" s="148">
        <v>25082</v>
      </c>
      <c r="I20" s="149">
        <f t="shared" si="0"/>
        <v>93</v>
      </c>
      <c r="J20" s="153" t="s">
        <v>614</v>
      </c>
      <c r="K20" s="153" t="s">
        <v>69</v>
      </c>
      <c r="L20" s="153" t="s">
        <v>69</v>
      </c>
      <c r="M20" s="153" t="s">
        <v>614</v>
      </c>
      <c r="N20" s="204" t="s">
        <v>614</v>
      </c>
      <c r="O20" s="342">
        <f>'J2'!P38</f>
        <v>7252</v>
      </c>
      <c r="P20" s="204" t="s">
        <v>614</v>
      </c>
      <c r="Q20" s="204" t="s">
        <v>69</v>
      </c>
      <c r="R20" s="204" t="s">
        <v>69</v>
      </c>
      <c r="S20" s="204" t="s">
        <v>614</v>
      </c>
      <c r="T20" s="204" t="s">
        <v>614</v>
      </c>
      <c r="U20" s="204" t="s">
        <v>69</v>
      </c>
      <c r="V20" s="204" t="s">
        <v>614</v>
      </c>
      <c r="W20" s="204" t="s">
        <v>69</v>
      </c>
      <c r="X20" s="356" t="s">
        <v>614</v>
      </c>
      <c r="Y20" s="356" t="s">
        <v>614</v>
      </c>
      <c r="Z20" s="356" t="s">
        <v>614</v>
      </c>
      <c r="AA20" s="356" t="s">
        <v>614</v>
      </c>
      <c r="AB20" s="356" t="s">
        <v>614</v>
      </c>
      <c r="AC20" s="356" t="s">
        <v>614</v>
      </c>
      <c r="AD20" s="529" t="s">
        <v>614</v>
      </c>
      <c r="AE20" s="140" t="s">
        <v>69</v>
      </c>
      <c r="AF20" s="140" t="s">
        <v>69</v>
      </c>
      <c r="AG20" s="140" t="s">
        <v>69</v>
      </c>
      <c r="AH20" s="140" t="s">
        <v>69</v>
      </c>
      <c r="AI20" s="140" t="s">
        <v>69</v>
      </c>
      <c r="AJ20" s="140" t="s">
        <v>69</v>
      </c>
      <c r="AK20" s="142" t="s">
        <v>69</v>
      </c>
      <c r="AL20" s="142" t="s">
        <v>69</v>
      </c>
      <c r="AM20" s="142" t="s">
        <v>69</v>
      </c>
      <c r="AN20" s="142" t="s">
        <v>69</v>
      </c>
      <c r="AO20" s="360">
        <f>'J2'!AS38</f>
        <v>120693.5822720326</v>
      </c>
      <c r="AP20" s="140" t="s">
        <v>69</v>
      </c>
      <c r="AQ20" s="150" t="s">
        <v>69</v>
      </c>
      <c r="AR20" s="150" t="s">
        <v>69</v>
      </c>
      <c r="AS20" s="150" t="s">
        <v>69</v>
      </c>
      <c r="AT20" s="150" t="s">
        <v>69</v>
      </c>
      <c r="AU20" s="150" t="s">
        <v>69</v>
      </c>
      <c r="AV20" s="150" t="s">
        <v>69</v>
      </c>
      <c r="AW20" s="150" t="s">
        <v>69</v>
      </c>
      <c r="AX20" s="150" t="s">
        <v>69</v>
      </c>
      <c r="AY20" s="150" t="s">
        <v>69</v>
      </c>
      <c r="AZ20" s="150" t="s">
        <v>69</v>
      </c>
      <c r="BA20" s="150" t="s">
        <v>69</v>
      </c>
      <c r="BB20" s="360">
        <f>'J2'!BC38</f>
        <v>22980</v>
      </c>
      <c r="BC20" s="179" t="s">
        <v>69</v>
      </c>
      <c r="BD20" s="177">
        <f t="shared" si="2"/>
        <v>5.2521141110545084</v>
      </c>
      <c r="BE20" s="150" t="s">
        <v>848</v>
      </c>
      <c r="BF20" s="150" t="s">
        <v>848</v>
      </c>
      <c r="BG20" s="150" t="s">
        <v>69</v>
      </c>
      <c r="BH20" s="142" t="s">
        <v>69</v>
      </c>
      <c r="BI20" s="359">
        <f>'J2'!BJ38</f>
        <v>2672.9094229100378</v>
      </c>
      <c r="BJ20" s="153" t="s">
        <v>69</v>
      </c>
      <c r="BK20" s="153" t="s">
        <v>69</v>
      </c>
      <c r="BL20" s="153" t="s">
        <v>69</v>
      </c>
      <c r="BM20" s="153" t="s">
        <v>69</v>
      </c>
      <c r="BN20" s="153" t="s">
        <v>69</v>
      </c>
      <c r="BO20" s="153" t="s">
        <v>69</v>
      </c>
      <c r="BP20" s="153" t="s">
        <v>69</v>
      </c>
      <c r="BQ20" s="153" t="s">
        <v>69</v>
      </c>
      <c r="BR20" s="153" t="s">
        <v>69</v>
      </c>
      <c r="BS20" s="153" t="s">
        <v>69</v>
      </c>
      <c r="BT20" s="153" t="s">
        <v>69</v>
      </c>
      <c r="BU20" s="153" t="s">
        <v>69</v>
      </c>
      <c r="BV20" s="153" t="s">
        <v>69</v>
      </c>
      <c r="BW20" s="359">
        <f>'J2'!BX38</f>
        <v>197.57907868093724</v>
      </c>
      <c r="BX20" s="150" t="s">
        <v>69</v>
      </c>
      <c r="BY20" s="150" t="s">
        <v>69</v>
      </c>
      <c r="BZ20" s="150" t="s">
        <v>69</v>
      </c>
      <c r="CA20" s="150" t="s">
        <v>69</v>
      </c>
      <c r="CB20" s="150" t="s">
        <v>69</v>
      </c>
      <c r="CC20" s="150" t="s">
        <v>69</v>
      </c>
      <c r="CD20" s="150" t="s">
        <v>69</v>
      </c>
      <c r="CE20" s="150" t="s">
        <v>69</v>
      </c>
      <c r="CF20" s="150" t="s">
        <v>69</v>
      </c>
      <c r="CG20" s="150" t="s">
        <v>69</v>
      </c>
      <c r="CH20" s="150" t="s">
        <v>69</v>
      </c>
    </row>
    <row r="21" spans="1:91" s="164" customFormat="1" ht="13.8" x14ac:dyDescent="0.3">
      <c r="A21" s="163" t="s">
        <v>461</v>
      </c>
      <c r="D21" s="165"/>
      <c r="E21" s="165"/>
      <c r="F21" s="166"/>
      <c r="I21" s="167"/>
      <c r="J21" s="172"/>
      <c r="K21" s="167"/>
      <c r="L21" s="167"/>
      <c r="M21" s="167"/>
      <c r="N21" s="167"/>
      <c r="O21" s="167"/>
      <c r="P21" s="167"/>
      <c r="Q21" s="167"/>
      <c r="R21" s="167"/>
      <c r="S21" s="167"/>
      <c r="T21" s="167"/>
      <c r="U21" s="167"/>
      <c r="V21" s="167"/>
      <c r="W21" s="167"/>
      <c r="X21" s="167"/>
      <c r="Y21" s="167"/>
      <c r="Z21" s="167"/>
      <c r="AA21" s="167"/>
      <c r="AB21" s="167"/>
      <c r="AC21" s="167"/>
      <c r="AD21" s="167"/>
      <c r="AE21" s="168"/>
      <c r="AF21" s="168"/>
      <c r="AG21" s="168"/>
      <c r="AH21" s="168"/>
      <c r="AI21" s="168"/>
      <c r="AJ21" s="168"/>
      <c r="AK21" s="169"/>
      <c r="AL21" s="169"/>
      <c r="AM21" s="169"/>
      <c r="AN21" s="169"/>
      <c r="AO21" s="169"/>
      <c r="AP21" s="169"/>
      <c r="AQ21" s="169"/>
      <c r="AR21" s="169"/>
      <c r="AS21" s="169"/>
      <c r="AT21" s="169"/>
      <c r="AU21" s="169"/>
      <c r="AV21" s="169"/>
      <c r="AW21" s="169"/>
      <c r="AX21" s="169"/>
      <c r="AY21" s="169"/>
      <c r="AZ21" s="169"/>
      <c r="BA21" s="169"/>
      <c r="BD21" s="170"/>
      <c r="BE21" s="171"/>
      <c r="BG21" s="169"/>
      <c r="BH21" s="169"/>
      <c r="BI21" s="169"/>
      <c r="BJ21" s="172"/>
      <c r="BK21" s="172"/>
      <c r="BL21" s="172"/>
      <c r="BM21" s="172"/>
      <c r="BN21" s="172"/>
      <c r="BO21" s="171"/>
      <c r="BP21" s="171"/>
      <c r="BQ21" s="171"/>
      <c r="BR21" s="171"/>
      <c r="BS21" s="171"/>
      <c r="BT21" s="171"/>
      <c r="BU21" s="172"/>
      <c r="BV21" s="172"/>
      <c r="BW21" s="169"/>
      <c r="BX21" s="172"/>
      <c r="BY21" s="172"/>
      <c r="BZ21" s="172"/>
      <c r="CA21" s="172"/>
      <c r="CB21" s="172"/>
      <c r="CC21" s="169"/>
      <c r="CD21" s="171"/>
    </row>
    <row r="22" spans="1:91" s="139" customFormat="1" ht="13.8" x14ac:dyDescent="0.3">
      <c r="A22" s="146" t="s">
        <v>247</v>
      </c>
      <c r="B22" s="139" t="s">
        <v>249</v>
      </c>
      <c r="C22" s="139" t="s">
        <v>264</v>
      </c>
      <c r="D22" s="139" t="s">
        <v>112</v>
      </c>
      <c r="E22" s="139" t="s">
        <v>614</v>
      </c>
      <c r="F22" s="147">
        <v>1969</v>
      </c>
      <c r="G22" s="148">
        <v>25356</v>
      </c>
      <c r="H22" s="148">
        <v>25432</v>
      </c>
      <c r="I22" s="149">
        <f t="shared" si="0"/>
        <v>77</v>
      </c>
      <c r="J22" s="153" t="s">
        <v>614</v>
      </c>
      <c r="K22" s="153" t="s">
        <v>69</v>
      </c>
      <c r="L22" s="153" t="s">
        <v>69</v>
      </c>
      <c r="M22" s="153" t="s">
        <v>614</v>
      </c>
      <c r="N22" s="204" t="s">
        <v>614</v>
      </c>
      <c r="O22" s="342">
        <f>'J2'!P42</f>
        <v>6939</v>
      </c>
      <c r="P22" s="204" t="s">
        <v>614</v>
      </c>
      <c r="Q22" s="204" t="s">
        <v>69</v>
      </c>
      <c r="R22" s="204" t="s">
        <v>69</v>
      </c>
      <c r="S22" s="204" t="s">
        <v>614</v>
      </c>
      <c r="T22" s="204" t="s">
        <v>614</v>
      </c>
      <c r="U22" s="204" t="s">
        <v>69</v>
      </c>
      <c r="V22" s="204" t="s">
        <v>614</v>
      </c>
      <c r="W22" s="204" t="s">
        <v>69</v>
      </c>
      <c r="X22" s="153" t="s">
        <v>848</v>
      </c>
      <c r="Y22" s="153" t="s">
        <v>848</v>
      </c>
      <c r="Z22" s="153" t="s">
        <v>848</v>
      </c>
      <c r="AA22" s="153" t="s">
        <v>848</v>
      </c>
      <c r="AB22" s="153" t="s">
        <v>848</v>
      </c>
      <c r="AC22" s="153" t="s">
        <v>848</v>
      </c>
      <c r="AD22" s="153" t="s">
        <v>848</v>
      </c>
      <c r="AE22" s="140" t="s">
        <v>69</v>
      </c>
      <c r="AF22" s="140" t="s">
        <v>69</v>
      </c>
      <c r="AG22" s="140" t="s">
        <v>69</v>
      </c>
      <c r="AH22" s="140" t="s">
        <v>69</v>
      </c>
      <c r="AI22" s="140" t="s">
        <v>69</v>
      </c>
      <c r="AJ22" s="140" t="s">
        <v>69</v>
      </c>
      <c r="AK22" s="142" t="s">
        <v>69</v>
      </c>
      <c r="AL22" s="142" t="s">
        <v>69</v>
      </c>
      <c r="AM22" s="142" t="s">
        <v>69</v>
      </c>
      <c r="AN22" s="142" t="s">
        <v>69</v>
      </c>
      <c r="AO22" s="295">
        <f>'J2'!AS42</f>
        <v>72712.371098892589</v>
      </c>
      <c r="AP22" s="140" t="s">
        <v>69</v>
      </c>
      <c r="AQ22" s="150" t="s">
        <v>69</v>
      </c>
      <c r="AR22" s="150" t="s">
        <v>69</v>
      </c>
      <c r="AS22" s="150" t="s">
        <v>69</v>
      </c>
      <c r="AT22" s="150" t="s">
        <v>69</v>
      </c>
      <c r="AU22" s="150" t="s">
        <v>69</v>
      </c>
      <c r="AV22" s="150" t="s">
        <v>69</v>
      </c>
      <c r="AW22" s="150" t="s">
        <v>69</v>
      </c>
      <c r="AX22" s="150" t="s">
        <v>69</v>
      </c>
      <c r="AY22" s="150" t="s">
        <v>69</v>
      </c>
      <c r="AZ22" s="150" t="s">
        <v>69</v>
      </c>
      <c r="BA22" s="150" t="s">
        <v>69</v>
      </c>
      <c r="BB22" s="295">
        <f>'J2'!BC42</f>
        <v>16738</v>
      </c>
      <c r="BC22" s="179" t="s">
        <v>69</v>
      </c>
      <c r="BD22" s="177">
        <f>AO22/BB22</f>
        <v>4.3441493069000234</v>
      </c>
      <c r="BE22" s="150" t="s">
        <v>848</v>
      </c>
      <c r="BF22" s="153" t="s">
        <v>848</v>
      </c>
      <c r="BG22" s="150" t="s">
        <v>69</v>
      </c>
      <c r="BH22" s="142" t="s">
        <v>69</v>
      </c>
      <c r="BI22" s="156">
        <f>'J2'!BJ42</f>
        <v>2811.0252100840335</v>
      </c>
      <c r="BJ22" s="153" t="s">
        <v>69</v>
      </c>
      <c r="BK22" s="153" t="s">
        <v>69</v>
      </c>
      <c r="BL22" s="153" t="s">
        <v>69</v>
      </c>
      <c r="BM22" s="153" t="s">
        <v>69</v>
      </c>
      <c r="BN22" s="153" t="s">
        <v>69</v>
      </c>
      <c r="BO22" s="153" t="s">
        <v>69</v>
      </c>
      <c r="BP22" s="153" t="s">
        <v>69</v>
      </c>
      <c r="BQ22" s="153" t="s">
        <v>69</v>
      </c>
      <c r="BR22" s="153" t="s">
        <v>69</v>
      </c>
      <c r="BS22" s="153" t="s">
        <v>69</v>
      </c>
      <c r="BT22" s="153" t="s">
        <v>69</v>
      </c>
      <c r="BU22" s="153" t="s">
        <v>69</v>
      </c>
      <c r="BV22" s="153" t="s">
        <v>69</v>
      </c>
      <c r="BW22" s="156">
        <f>'J2'!BX42</f>
        <v>91.098039215686271</v>
      </c>
      <c r="BX22" s="150" t="s">
        <v>69</v>
      </c>
      <c r="BY22" s="150" t="s">
        <v>69</v>
      </c>
      <c r="BZ22" s="150" t="s">
        <v>69</v>
      </c>
      <c r="CA22" s="150" t="s">
        <v>69</v>
      </c>
      <c r="CB22" s="150" t="s">
        <v>69</v>
      </c>
      <c r="CC22" s="150" t="s">
        <v>69</v>
      </c>
      <c r="CD22" s="150" t="s">
        <v>69</v>
      </c>
      <c r="CE22" s="150" t="s">
        <v>69</v>
      </c>
      <c r="CF22" s="150" t="s">
        <v>69</v>
      </c>
      <c r="CG22" s="150" t="s">
        <v>69</v>
      </c>
      <c r="CH22" s="150" t="s">
        <v>69</v>
      </c>
    </row>
    <row r="23" spans="1:91" s="139" customFormat="1" ht="13.8" x14ac:dyDescent="0.3">
      <c r="A23" s="146" t="s">
        <v>247</v>
      </c>
      <c r="B23" s="139" t="s">
        <v>269</v>
      </c>
      <c r="C23" s="139" t="s">
        <v>270</v>
      </c>
      <c r="D23" s="139" t="s">
        <v>112</v>
      </c>
      <c r="E23" s="139" t="s">
        <v>614</v>
      </c>
      <c r="F23" s="147">
        <v>1970</v>
      </c>
      <c r="G23" s="148">
        <v>25725</v>
      </c>
      <c r="H23" s="148">
        <v>25810</v>
      </c>
      <c r="I23" s="149">
        <f t="shared" si="0"/>
        <v>86</v>
      </c>
      <c r="J23" s="153" t="s">
        <v>614</v>
      </c>
      <c r="K23" s="153" t="s">
        <v>69</v>
      </c>
      <c r="L23" s="153" t="s">
        <v>69</v>
      </c>
      <c r="M23" s="153" t="s">
        <v>614</v>
      </c>
      <c r="N23" s="204" t="s">
        <v>614</v>
      </c>
      <c r="O23" s="342">
        <f>'J2'!P45</f>
        <v>7192</v>
      </c>
      <c r="P23" s="204" t="s">
        <v>614</v>
      </c>
      <c r="Q23" s="204" t="s">
        <v>69</v>
      </c>
      <c r="R23" s="204" t="s">
        <v>69</v>
      </c>
      <c r="S23" s="204" t="s">
        <v>614</v>
      </c>
      <c r="T23" s="204" t="s">
        <v>614</v>
      </c>
      <c r="U23" s="204" t="s">
        <v>69</v>
      </c>
      <c r="V23" s="204" t="s">
        <v>614</v>
      </c>
      <c r="W23" s="204" t="s">
        <v>69</v>
      </c>
      <c r="X23" s="153" t="s">
        <v>848</v>
      </c>
      <c r="Y23" s="153" t="s">
        <v>848</v>
      </c>
      <c r="Z23" s="153" t="s">
        <v>848</v>
      </c>
      <c r="AA23" s="153" t="s">
        <v>848</v>
      </c>
      <c r="AB23" s="153" t="s">
        <v>848</v>
      </c>
      <c r="AC23" s="153" t="s">
        <v>848</v>
      </c>
      <c r="AD23" s="153" t="s">
        <v>848</v>
      </c>
      <c r="AE23" s="140" t="s">
        <v>69</v>
      </c>
      <c r="AF23" s="140" t="s">
        <v>69</v>
      </c>
      <c r="AG23" s="140" t="s">
        <v>69</v>
      </c>
      <c r="AH23" s="140" t="s">
        <v>69</v>
      </c>
      <c r="AI23" s="140" t="s">
        <v>69</v>
      </c>
      <c r="AJ23" s="140" t="s">
        <v>69</v>
      </c>
      <c r="AK23" s="142" t="s">
        <v>69</v>
      </c>
      <c r="AL23" s="142" t="s">
        <v>69</v>
      </c>
      <c r="AM23" s="142" t="s">
        <v>69</v>
      </c>
      <c r="AN23" s="142" t="s">
        <v>69</v>
      </c>
      <c r="AO23" s="156">
        <f>'J2'!AS45</f>
        <v>185534.6734627304</v>
      </c>
      <c r="AP23" s="140" t="s">
        <v>69</v>
      </c>
      <c r="AQ23" s="150" t="s">
        <v>69</v>
      </c>
      <c r="AR23" s="150" t="s">
        <v>69</v>
      </c>
      <c r="AS23" s="150" t="s">
        <v>69</v>
      </c>
      <c r="AT23" s="150" t="s">
        <v>69</v>
      </c>
      <c r="AU23" s="150" t="s">
        <v>69</v>
      </c>
      <c r="AV23" s="150" t="s">
        <v>69</v>
      </c>
      <c r="AW23" s="150" t="s">
        <v>69</v>
      </c>
      <c r="AX23" s="150" t="s">
        <v>69</v>
      </c>
      <c r="AY23" s="150" t="s">
        <v>69</v>
      </c>
      <c r="AZ23" s="150" t="s">
        <v>69</v>
      </c>
      <c r="BA23" s="150" t="s">
        <v>69</v>
      </c>
      <c r="BB23" s="157">
        <f>'J2'!BC45</f>
        <v>28324</v>
      </c>
      <c r="BC23" s="150" t="s">
        <v>69</v>
      </c>
      <c r="BD23" s="177">
        <f>AO23/BB23</f>
        <v>6.5504403849290496</v>
      </c>
      <c r="BE23" s="150" t="s">
        <v>848</v>
      </c>
      <c r="BF23" s="153" t="s">
        <v>848</v>
      </c>
      <c r="BG23" s="150" t="s">
        <v>69</v>
      </c>
      <c r="BH23" s="142" t="s">
        <v>69</v>
      </c>
      <c r="BI23" s="156">
        <f>'J2'!BJ45</f>
        <v>2834.1600000000003</v>
      </c>
      <c r="BJ23" s="153" t="s">
        <v>69</v>
      </c>
      <c r="BK23" s="153" t="s">
        <v>69</v>
      </c>
      <c r="BL23" s="153" t="s">
        <v>69</v>
      </c>
      <c r="BM23" s="153" t="s">
        <v>69</v>
      </c>
      <c r="BN23" s="153" t="s">
        <v>69</v>
      </c>
      <c r="BO23" s="153" t="s">
        <v>69</v>
      </c>
      <c r="BP23" s="153" t="s">
        <v>69</v>
      </c>
      <c r="BQ23" s="153" t="s">
        <v>69</v>
      </c>
      <c r="BR23" s="153" t="s">
        <v>69</v>
      </c>
      <c r="BS23" s="153" t="s">
        <v>69</v>
      </c>
      <c r="BT23" s="153" t="s">
        <v>69</v>
      </c>
      <c r="BU23" s="153" t="s">
        <v>69</v>
      </c>
      <c r="BV23" s="153" t="s">
        <v>69</v>
      </c>
      <c r="BW23" s="157">
        <f>'J2'!BX45</f>
        <v>72.300000000000011</v>
      </c>
      <c r="BX23" s="150" t="s">
        <v>69</v>
      </c>
      <c r="BY23" s="150" t="s">
        <v>69</v>
      </c>
      <c r="BZ23" s="150" t="s">
        <v>69</v>
      </c>
      <c r="CA23" s="150" t="s">
        <v>69</v>
      </c>
      <c r="CB23" s="150" t="s">
        <v>69</v>
      </c>
      <c r="CC23" s="150" t="s">
        <v>69</v>
      </c>
      <c r="CD23" s="150" t="s">
        <v>69</v>
      </c>
      <c r="CE23" s="150" t="s">
        <v>69</v>
      </c>
      <c r="CF23" s="150" t="s">
        <v>69</v>
      </c>
      <c r="CG23" s="150" t="s">
        <v>69</v>
      </c>
      <c r="CH23" s="150" t="s">
        <v>69</v>
      </c>
    </row>
    <row r="24" spans="1:91" s="164" customFormat="1" ht="13.8" x14ac:dyDescent="0.3">
      <c r="A24" s="163" t="s">
        <v>711</v>
      </c>
      <c r="D24" s="165"/>
      <c r="E24" s="165"/>
      <c r="F24" s="166"/>
      <c r="I24" s="167"/>
      <c r="J24" s="172"/>
      <c r="K24" s="167"/>
      <c r="L24" s="167"/>
      <c r="M24" s="167"/>
      <c r="N24" s="167"/>
      <c r="O24" s="167"/>
      <c r="P24" s="167"/>
      <c r="Q24" s="167"/>
      <c r="R24" s="167"/>
      <c r="S24" s="167"/>
      <c r="T24" s="167"/>
      <c r="U24" s="167"/>
      <c r="V24" s="167"/>
      <c r="W24" s="167"/>
      <c r="X24" s="167"/>
      <c r="Y24" s="167"/>
      <c r="Z24" s="167"/>
      <c r="AA24" s="167"/>
      <c r="AB24" s="167"/>
      <c r="AC24" s="167"/>
      <c r="AD24" s="167"/>
      <c r="AE24" s="168"/>
      <c r="AF24" s="168"/>
      <c r="AG24" s="168"/>
      <c r="AH24" s="168"/>
      <c r="AI24" s="168"/>
      <c r="AJ24" s="168"/>
      <c r="AK24" s="169"/>
      <c r="AL24" s="169"/>
      <c r="AM24" s="169"/>
      <c r="AN24" s="169"/>
      <c r="AO24" s="169"/>
      <c r="AP24" s="169"/>
      <c r="AQ24" s="169"/>
      <c r="AR24" s="169"/>
      <c r="AS24" s="169"/>
      <c r="AT24" s="169"/>
      <c r="AU24" s="169"/>
      <c r="AV24" s="169"/>
      <c r="AW24" s="169"/>
      <c r="AX24" s="169"/>
      <c r="AY24" s="169"/>
      <c r="AZ24" s="169"/>
      <c r="BA24" s="169"/>
      <c r="BD24" s="170"/>
      <c r="BE24" s="171"/>
      <c r="BG24" s="169"/>
      <c r="BH24" s="169"/>
      <c r="BI24" s="169"/>
      <c r="BJ24" s="172"/>
      <c r="BK24" s="172"/>
      <c r="BL24" s="172"/>
      <c r="BM24" s="172"/>
      <c r="BN24" s="172"/>
      <c r="BO24" s="171"/>
      <c r="BP24" s="171"/>
      <c r="BQ24" s="171"/>
      <c r="BR24" s="171"/>
      <c r="BS24" s="171"/>
      <c r="BT24" s="171"/>
      <c r="BU24" s="172"/>
      <c r="BV24" s="172"/>
      <c r="BW24" s="169"/>
      <c r="BX24" s="172"/>
      <c r="BY24" s="172"/>
      <c r="BZ24" s="172"/>
      <c r="CA24" s="172"/>
      <c r="CB24" s="172"/>
      <c r="CC24" s="169"/>
      <c r="CD24" s="171"/>
    </row>
    <row r="25" spans="1:91" s="139" customFormat="1" ht="13.8" x14ac:dyDescent="0.3">
      <c r="A25" s="155" t="s">
        <v>863</v>
      </c>
      <c r="D25" s="139" t="s">
        <v>112</v>
      </c>
      <c r="E25" s="139" t="s">
        <v>614</v>
      </c>
      <c r="F25" s="147">
        <v>1971</v>
      </c>
      <c r="G25" s="148">
        <v>26054</v>
      </c>
      <c r="H25" s="148">
        <v>26179</v>
      </c>
      <c r="I25" s="149">
        <f t="shared" si="0"/>
        <v>126</v>
      </c>
      <c r="J25" s="153" t="s">
        <v>69</v>
      </c>
      <c r="K25" s="153" t="s">
        <v>69</v>
      </c>
      <c r="L25" s="153" t="s">
        <v>69</v>
      </c>
      <c r="M25" s="153" t="s">
        <v>69</v>
      </c>
      <c r="N25" s="204" t="s">
        <v>69</v>
      </c>
      <c r="O25" s="204" t="s">
        <v>69</v>
      </c>
      <c r="P25" s="204" t="s">
        <v>69</v>
      </c>
      <c r="Q25" s="204" t="s">
        <v>69</v>
      </c>
      <c r="R25" s="204" t="s">
        <v>69</v>
      </c>
      <c r="S25" s="204" t="s">
        <v>69</v>
      </c>
      <c r="T25" s="204" t="s">
        <v>69</v>
      </c>
      <c r="U25" s="204" t="s">
        <v>69</v>
      </c>
      <c r="V25" s="204" t="s">
        <v>69</v>
      </c>
      <c r="W25" s="204" t="s">
        <v>69</v>
      </c>
      <c r="X25" s="153" t="s">
        <v>848</v>
      </c>
      <c r="Y25" s="153" t="s">
        <v>848</v>
      </c>
      <c r="Z25" s="153" t="s">
        <v>848</v>
      </c>
      <c r="AA25" s="153" t="s">
        <v>848</v>
      </c>
      <c r="AB25" s="153" t="s">
        <v>848</v>
      </c>
      <c r="AC25" s="153" t="s">
        <v>848</v>
      </c>
      <c r="AD25" s="153" t="s">
        <v>848</v>
      </c>
      <c r="AE25" s="140" t="s">
        <v>69</v>
      </c>
      <c r="AF25" s="140" t="s">
        <v>69</v>
      </c>
      <c r="AG25" s="140" t="s">
        <v>69</v>
      </c>
      <c r="AH25" s="140" t="s">
        <v>69</v>
      </c>
      <c r="AI25" s="140" t="s">
        <v>69</v>
      </c>
      <c r="AJ25" s="140" t="s">
        <v>69</v>
      </c>
      <c r="AK25" s="142" t="s">
        <v>69</v>
      </c>
      <c r="AL25" s="142" t="s">
        <v>69</v>
      </c>
      <c r="AM25" s="142" t="s">
        <v>69</v>
      </c>
      <c r="AN25" s="142" t="s">
        <v>69</v>
      </c>
      <c r="AO25" s="156">
        <f>'J2'!AS48</f>
        <v>130981.22</v>
      </c>
      <c r="AP25" s="140" t="s">
        <v>69</v>
      </c>
      <c r="AQ25" s="150" t="s">
        <v>69</v>
      </c>
      <c r="AR25" s="150" t="s">
        <v>69</v>
      </c>
      <c r="AS25" s="150" t="s">
        <v>69</v>
      </c>
      <c r="AT25" s="150" t="s">
        <v>69</v>
      </c>
      <c r="AU25" s="150" t="s">
        <v>69</v>
      </c>
      <c r="AV25" s="150" t="s">
        <v>69</v>
      </c>
      <c r="AW25" s="150" t="s">
        <v>69</v>
      </c>
      <c r="AX25" s="150" t="s">
        <v>69</v>
      </c>
      <c r="AY25" s="150" t="s">
        <v>69</v>
      </c>
      <c r="AZ25" s="150" t="s">
        <v>69</v>
      </c>
      <c r="BA25" s="150" t="s">
        <v>69</v>
      </c>
      <c r="BB25" s="157">
        <f>'J2'!BC48</f>
        <v>30224</v>
      </c>
      <c r="BC25" s="150" t="s">
        <v>69</v>
      </c>
      <c r="BD25" s="177">
        <f>AO25/BB25</f>
        <v>4.3336825039703548</v>
      </c>
      <c r="BE25" s="150" t="s">
        <v>848</v>
      </c>
      <c r="BF25" s="150" t="s">
        <v>848</v>
      </c>
      <c r="BG25" s="150" t="s">
        <v>69</v>
      </c>
      <c r="BH25" s="142" t="s">
        <v>69</v>
      </c>
      <c r="BI25" s="156">
        <f>'J2'!BJ48</f>
        <v>1450</v>
      </c>
      <c r="BJ25" s="153" t="s">
        <v>69</v>
      </c>
      <c r="BK25" s="153" t="s">
        <v>69</v>
      </c>
      <c r="BL25" s="153" t="s">
        <v>69</v>
      </c>
      <c r="BM25" s="153" t="s">
        <v>69</v>
      </c>
      <c r="BN25" s="153" t="s">
        <v>69</v>
      </c>
      <c r="BO25" s="153" t="s">
        <v>69</v>
      </c>
      <c r="BP25" s="153" t="s">
        <v>69</v>
      </c>
      <c r="BQ25" s="153" t="s">
        <v>69</v>
      </c>
      <c r="BR25" s="153" t="s">
        <v>69</v>
      </c>
      <c r="BS25" s="153" t="s">
        <v>69</v>
      </c>
      <c r="BT25" s="153" t="s">
        <v>69</v>
      </c>
      <c r="BU25" s="153" t="s">
        <v>69</v>
      </c>
      <c r="BV25" s="153" t="s">
        <v>69</v>
      </c>
      <c r="BW25" s="430"/>
      <c r="BX25" s="150" t="s">
        <v>69</v>
      </c>
      <c r="BY25" s="150" t="s">
        <v>69</v>
      </c>
      <c r="BZ25" s="150" t="s">
        <v>69</v>
      </c>
      <c r="CA25" s="150" t="s">
        <v>69</v>
      </c>
      <c r="CB25" s="150" t="s">
        <v>69</v>
      </c>
      <c r="CC25" s="157">
        <f>'J2'!BY48</f>
        <v>143</v>
      </c>
      <c r="CD25" s="150" t="s">
        <v>69</v>
      </c>
      <c r="CE25" s="150" t="s">
        <v>69</v>
      </c>
      <c r="CF25" s="150" t="s">
        <v>69</v>
      </c>
      <c r="CG25" s="150" t="s">
        <v>69</v>
      </c>
      <c r="CH25" s="150" t="s">
        <v>69</v>
      </c>
    </row>
    <row r="26" spans="1:91" s="139" customFormat="1" ht="13.8" x14ac:dyDescent="0.3">
      <c r="A26" s="146" t="s">
        <v>182</v>
      </c>
      <c r="B26" s="139" t="s">
        <v>145</v>
      </c>
      <c r="C26" s="139" t="s">
        <v>183</v>
      </c>
      <c r="D26" s="139" t="s">
        <v>112</v>
      </c>
      <c r="E26" s="139" t="s">
        <v>614</v>
      </c>
      <c r="F26" s="147">
        <v>1972</v>
      </c>
      <c r="G26" s="148">
        <v>26451</v>
      </c>
      <c r="H26" s="148">
        <v>26545</v>
      </c>
      <c r="I26" s="149">
        <f t="shared" si="0"/>
        <v>95</v>
      </c>
      <c r="J26" s="153" t="s">
        <v>69</v>
      </c>
      <c r="K26" s="153" t="s">
        <v>69</v>
      </c>
      <c r="L26" s="153" t="s">
        <v>69</v>
      </c>
      <c r="M26" s="153" t="s">
        <v>69</v>
      </c>
      <c r="N26" s="204" t="s">
        <v>69</v>
      </c>
      <c r="O26" s="204" t="s">
        <v>69</v>
      </c>
      <c r="P26" s="204" t="s">
        <v>69</v>
      </c>
      <c r="Q26" s="204" t="s">
        <v>69</v>
      </c>
      <c r="R26" s="204" t="s">
        <v>69</v>
      </c>
      <c r="S26" s="204" t="s">
        <v>69</v>
      </c>
      <c r="T26" s="204" t="s">
        <v>69</v>
      </c>
      <c r="U26" s="204" t="s">
        <v>69</v>
      </c>
      <c r="V26" s="204" t="s">
        <v>69</v>
      </c>
      <c r="W26" s="204" t="s">
        <v>69</v>
      </c>
      <c r="X26" s="153" t="s">
        <v>848</v>
      </c>
      <c r="Y26" s="153" t="s">
        <v>848</v>
      </c>
      <c r="Z26" s="153" t="s">
        <v>848</v>
      </c>
      <c r="AA26" s="153" t="s">
        <v>848</v>
      </c>
      <c r="AB26" s="153" t="s">
        <v>848</v>
      </c>
      <c r="AC26" s="153" t="s">
        <v>848</v>
      </c>
      <c r="AD26" s="153" t="s">
        <v>848</v>
      </c>
      <c r="AE26" s="140" t="s">
        <v>69</v>
      </c>
      <c r="AF26" s="140" t="s">
        <v>69</v>
      </c>
      <c r="AG26" s="140" t="s">
        <v>69</v>
      </c>
      <c r="AH26" s="140" t="s">
        <v>69</v>
      </c>
      <c r="AI26" s="140" t="s">
        <v>69</v>
      </c>
      <c r="AJ26" s="140" t="s">
        <v>69</v>
      </c>
      <c r="AK26" s="142" t="s">
        <v>69</v>
      </c>
      <c r="AL26" s="142" t="s">
        <v>69</v>
      </c>
      <c r="AM26" s="142" t="s">
        <v>69</v>
      </c>
      <c r="AN26" s="142" t="s">
        <v>69</v>
      </c>
      <c r="AO26" s="156">
        <f>'J2'!AS51</f>
        <v>103793.14</v>
      </c>
      <c r="AP26" s="140" t="s">
        <v>69</v>
      </c>
      <c r="AQ26" s="150" t="s">
        <v>69</v>
      </c>
      <c r="AR26" s="150" t="s">
        <v>69</v>
      </c>
      <c r="AS26" s="150" t="s">
        <v>69</v>
      </c>
      <c r="AT26" s="150" t="s">
        <v>69</v>
      </c>
      <c r="AU26" s="150" t="s">
        <v>69</v>
      </c>
      <c r="AV26" s="150" t="s">
        <v>69</v>
      </c>
      <c r="AW26" s="150" t="s">
        <v>69</v>
      </c>
      <c r="AX26" s="150" t="s">
        <v>69</v>
      </c>
      <c r="AY26" s="150" t="s">
        <v>69</v>
      </c>
      <c r="AZ26" s="150" t="s">
        <v>69</v>
      </c>
      <c r="BA26" s="150" t="s">
        <v>69</v>
      </c>
      <c r="BB26" s="157">
        <f>'J2'!BC51</f>
        <v>24955</v>
      </c>
      <c r="BC26" s="150" t="s">
        <v>69</v>
      </c>
      <c r="BD26" s="177">
        <f t="shared" ref="BD26:BD36" si="3">AO26/BB26</f>
        <v>4.1592121819274697</v>
      </c>
      <c r="BE26" s="150" t="s">
        <v>848</v>
      </c>
      <c r="BF26" s="150" t="s">
        <v>848</v>
      </c>
      <c r="BG26" s="150" t="s">
        <v>69</v>
      </c>
      <c r="BH26" s="142" t="s">
        <v>69</v>
      </c>
      <c r="BI26" s="156">
        <f>'J2'!BJ53</f>
        <v>1833</v>
      </c>
      <c r="BJ26" s="153" t="s">
        <v>69</v>
      </c>
      <c r="BK26" s="153" t="s">
        <v>69</v>
      </c>
      <c r="BL26" s="153" t="s">
        <v>69</v>
      </c>
      <c r="BM26" s="153" t="s">
        <v>69</v>
      </c>
      <c r="BN26" s="153" t="s">
        <v>69</v>
      </c>
      <c r="BO26" s="153" t="s">
        <v>69</v>
      </c>
      <c r="BP26" s="153" t="s">
        <v>69</v>
      </c>
      <c r="BQ26" s="153" t="s">
        <v>69</v>
      </c>
      <c r="BR26" s="153" t="s">
        <v>69</v>
      </c>
      <c r="BS26" s="153" t="s">
        <v>69</v>
      </c>
      <c r="BT26" s="153" t="s">
        <v>69</v>
      </c>
      <c r="BU26" s="153" t="s">
        <v>69</v>
      </c>
      <c r="BV26" s="153" t="s">
        <v>69</v>
      </c>
      <c r="BW26" s="430"/>
      <c r="BX26" s="150" t="s">
        <v>69</v>
      </c>
      <c r="BY26" s="150" t="s">
        <v>69</v>
      </c>
      <c r="BZ26" s="150" t="s">
        <v>69</v>
      </c>
      <c r="CA26" s="150" t="s">
        <v>69</v>
      </c>
      <c r="CB26" s="150" t="s">
        <v>69</v>
      </c>
      <c r="CC26" s="157">
        <f>'J2'!BY51</f>
        <v>30</v>
      </c>
      <c r="CD26" s="150" t="s">
        <v>69</v>
      </c>
      <c r="CE26" s="150" t="s">
        <v>69</v>
      </c>
      <c r="CF26" s="150" t="s">
        <v>69</v>
      </c>
      <c r="CG26" s="150" t="s">
        <v>69</v>
      </c>
      <c r="CH26" s="150" t="s">
        <v>69</v>
      </c>
    </row>
    <row r="27" spans="1:91" s="139" customFormat="1" ht="13.8" x14ac:dyDescent="0.3">
      <c r="A27" s="146" t="s">
        <v>147</v>
      </c>
      <c r="B27" s="139" t="s">
        <v>145</v>
      </c>
      <c r="C27" s="139" t="s">
        <v>148</v>
      </c>
      <c r="D27" s="139" t="s">
        <v>112</v>
      </c>
      <c r="E27" s="139" t="s">
        <v>614</v>
      </c>
      <c r="F27" s="147">
        <v>1973</v>
      </c>
      <c r="G27" s="148">
        <v>26798</v>
      </c>
      <c r="H27" s="148">
        <v>26909</v>
      </c>
      <c r="I27" s="149">
        <f t="shared" si="0"/>
        <v>112</v>
      </c>
      <c r="J27" s="153" t="s">
        <v>69</v>
      </c>
      <c r="K27" s="153" t="s">
        <v>69</v>
      </c>
      <c r="L27" s="153" t="s">
        <v>69</v>
      </c>
      <c r="M27" s="153" t="s">
        <v>69</v>
      </c>
      <c r="N27" s="204" t="s">
        <v>69</v>
      </c>
      <c r="O27" s="204" t="s">
        <v>69</v>
      </c>
      <c r="P27" s="204" t="s">
        <v>69</v>
      </c>
      <c r="Q27" s="204" t="s">
        <v>69</v>
      </c>
      <c r="R27" s="204" t="s">
        <v>69</v>
      </c>
      <c r="S27" s="204" t="s">
        <v>69</v>
      </c>
      <c r="T27" s="204" t="s">
        <v>69</v>
      </c>
      <c r="U27" s="204" t="s">
        <v>69</v>
      </c>
      <c r="V27" s="204" t="s">
        <v>69</v>
      </c>
      <c r="W27" s="204" t="s">
        <v>69</v>
      </c>
      <c r="X27" s="153" t="s">
        <v>848</v>
      </c>
      <c r="Y27" s="153" t="s">
        <v>848</v>
      </c>
      <c r="Z27" s="153" t="s">
        <v>848</v>
      </c>
      <c r="AA27" s="153" t="s">
        <v>848</v>
      </c>
      <c r="AB27" s="153" t="s">
        <v>848</v>
      </c>
      <c r="AC27" s="153" t="s">
        <v>848</v>
      </c>
      <c r="AD27" s="153" t="s">
        <v>848</v>
      </c>
      <c r="AE27" s="140" t="s">
        <v>69</v>
      </c>
      <c r="AF27" s="140" t="s">
        <v>69</v>
      </c>
      <c r="AG27" s="140" t="s">
        <v>69</v>
      </c>
      <c r="AH27" s="140" t="s">
        <v>69</v>
      </c>
      <c r="AI27" s="140" t="s">
        <v>69</v>
      </c>
      <c r="AJ27" s="140" t="s">
        <v>69</v>
      </c>
      <c r="AK27" s="142" t="s">
        <v>69</v>
      </c>
      <c r="AL27" s="142" t="s">
        <v>69</v>
      </c>
      <c r="AM27" s="142" t="s">
        <v>69</v>
      </c>
      <c r="AN27" s="142" t="s">
        <v>69</v>
      </c>
      <c r="AO27" s="156">
        <f>'J2'!AS55</f>
        <v>121940.35</v>
      </c>
      <c r="AP27" s="140" t="s">
        <v>69</v>
      </c>
      <c r="AQ27" s="150" t="s">
        <v>69</v>
      </c>
      <c r="AR27" s="150" t="s">
        <v>69</v>
      </c>
      <c r="AS27" s="150" t="s">
        <v>69</v>
      </c>
      <c r="AT27" s="150" t="s">
        <v>69</v>
      </c>
      <c r="AU27" s="150" t="s">
        <v>69</v>
      </c>
      <c r="AV27" s="150" t="s">
        <v>69</v>
      </c>
      <c r="AW27" s="150" t="s">
        <v>69</v>
      </c>
      <c r="AX27" s="150" t="s">
        <v>69</v>
      </c>
      <c r="AY27" s="150" t="s">
        <v>69</v>
      </c>
      <c r="AZ27" s="150" t="s">
        <v>69</v>
      </c>
      <c r="BA27" s="150" t="s">
        <v>69</v>
      </c>
      <c r="BB27" s="157">
        <f>'J2'!BC55</f>
        <v>29395</v>
      </c>
      <c r="BC27" s="150" t="s">
        <v>69</v>
      </c>
      <c r="BD27" s="177">
        <f t="shared" si="3"/>
        <v>4.1483364517775136</v>
      </c>
      <c r="BE27" s="150" t="s">
        <v>848</v>
      </c>
      <c r="BF27" s="150" t="s">
        <v>848</v>
      </c>
      <c r="BG27" s="150" t="s">
        <v>69</v>
      </c>
      <c r="BH27" s="142" t="s">
        <v>69</v>
      </c>
      <c r="BI27" s="156">
        <f>'J2'!BJ55</f>
        <v>2500</v>
      </c>
      <c r="BJ27" s="153" t="s">
        <v>69</v>
      </c>
      <c r="BK27" s="153" t="s">
        <v>69</v>
      </c>
      <c r="BL27" s="153" t="s">
        <v>69</v>
      </c>
      <c r="BM27" s="153" t="s">
        <v>69</v>
      </c>
      <c r="BN27" s="153" t="s">
        <v>69</v>
      </c>
      <c r="BO27" s="153" t="s">
        <v>69</v>
      </c>
      <c r="BP27" s="153" t="s">
        <v>69</v>
      </c>
      <c r="BQ27" s="153" t="s">
        <v>69</v>
      </c>
      <c r="BR27" s="153" t="s">
        <v>69</v>
      </c>
      <c r="BS27" s="153" t="s">
        <v>69</v>
      </c>
      <c r="BT27" s="153" t="s">
        <v>69</v>
      </c>
      <c r="BU27" s="153" t="s">
        <v>69</v>
      </c>
      <c r="BV27" s="153" t="s">
        <v>69</v>
      </c>
      <c r="BW27" s="430"/>
      <c r="BX27" s="150" t="s">
        <v>69</v>
      </c>
      <c r="BY27" s="150" t="s">
        <v>69</v>
      </c>
      <c r="BZ27" s="150" t="s">
        <v>69</v>
      </c>
      <c r="CA27" s="150" t="s">
        <v>69</v>
      </c>
      <c r="CB27" s="150" t="s">
        <v>69</v>
      </c>
      <c r="CC27" s="157">
        <f>'J2'!BY55</f>
        <v>540</v>
      </c>
      <c r="CD27" s="150" t="s">
        <v>69</v>
      </c>
      <c r="CE27" s="150" t="s">
        <v>69</v>
      </c>
      <c r="CF27" s="150" t="s">
        <v>69</v>
      </c>
      <c r="CG27" s="150" t="s">
        <v>69</v>
      </c>
      <c r="CH27" s="150" t="s">
        <v>69</v>
      </c>
    </row>
    <row r="28" spans="1:91" s="139" customFormat="1" ht="13.8" x14ac:dyDescent="0.3">
      <c r="A28" s="146" t="s">
        <v>144</v>
      </c>
      <c r="B28" s="139" t="s">
        <v>145</v>
      </c>
      <c r="C28" s="139" t="s">
        <v>146</v>
      </c>
      <c r="D28" s="139" t="s">
        <v>112</v>
      </c>
      <c r="E28" s="139" t="s">
        <v>614</v>
      </c>
      <c r="F28" s="147">
        <v>1974</v>
      </c>
      <c r="G28" s="148">
        <v>27155</v>
      </c>
      <c r="H28" s="148">
        <v>27274</v>
      </c>
      <c r="I28" s="149">
        <f t="shared" si="0"/>
        <v>120</v>
      </c>
      <c r="J28" s="153" t="s">
        <v>69</v>
      </c>
      <c r="K28" s="153" t="s">
        <v>69</v>
      </c>
      <c r="L28" s="153" t="s">
        <v>69</v>
      </c>
      <c r="M28" s="153" t="s">
        <v>69</v>
      </c>
      <c r="N28" s="204" t="s">
        <v>69</v>
      </c>
      <c r="O28" s="204" t="s">
        <v>69</v>
      </c>
      <c r="P28" s="204" t="s">
        <v>69</v>
      </c>
      <c r="Q28" s="204" t="s">
        <v>69</v>
      </c>
      <c r="R28" s="204" t="s">
        <v>69</v>
      </c>
      <c r="S28" s="204" t="s">
        <v>69</v>
      </c>
      <c r="T28" s="204" t="s">
        <v>69</v>
      </c>
      <c r="U28" s="204" t="s">
        <v>69</v>
      </c>
      <c r="V28" s="204" t="s">
        <v>69</v>
      </c>
      <c r="W28" s="204" t="s">
        <v>69</v>
      </c>
      <c r="X28" s="153" t="s">
        <v>848</v>
      </c>
      <c r="Y28" s="153" t="s">
        <v>848</v>
      </c>
      <c r="Z28" s="153" t="s">
        <v>848</v>
      </c>
      <c r="AA28" s="153" t="s">
        <v>848</v>
      </c>
      <c r="AB28" s="153" t="s">
        <v>848</v>
      </c>
      <c r="AC28" s="153" t="s">
        <v>848</v>
      </c>
      <c r="AD28" s="153" t="s">
        <v>848</v>
      </c>
      <c r="AE28" s="140" t="s">
        <v>69</v>
      </c>
      <c r="AF28" s="140" t="s">
        <v>69</v>
      </c>
      <c r="AG28" s="140" t="s">
        <v>69</v>
      </c>
      <c r="AH28" s="140" t="s">
        <v>69</v>
      </c>
      <c r="AI28" s="140" t="s">
        <v>69</v>
      </c>
      <c r="AJ28" s="140" t="s">
        <v>69</v>
      </c>
      <c r="AK28" s="142" t="s">
        <v>69</v>
      </c>
      <c r="AL28" s="142" t="s">
        <v>69</v>
      </c>
      <c r="AM28" s="142" t="s">
        <v>69</v>
      </c>
      <c r="AN28" s="142" t="s">
        <v>69</v>
      </c>
      <c r="AO28" s="156">
        <f>'J2'!AS58</f>
        <v>154106.16</v>
      </c>
      <c r="AP28" s="140" t="s">
        <v>69</v>
      </c>
      <c r="AQ28" s="150" t="s">
        <v>69</v>
      </c>
      <c r="AR28" s="150" t="s">
        <v>69</v>
      </c>
      <c r="AS28" s="150" t="s">
        <v>69</v>
      </c>
      <c r="AT28" s="150" t="s">
        <v>69</v>
      </c>
      <c r="AU28" s="150" t="s">
        <v>69</v>
      </c>
      <c r="AV28" s="150" t="s">
        <v>69</v>
      </c>
      <c r="AW28" s="150" t="s">
        <v>69</v>
      </c>
      <c r="AX28" s="150" t="s">
        <v>69</v>
      </c>
      <c r="AY28" s="150" t="s">
        <v>69</v>
      </c>
      <c r="AZ28" s="150" t="s">
        <v>69</v>
      </c>
      <c r="BA28" s="150" t="s">
        <v>69</v>
      </c>
      <c r="BB28" s="157">
        <f>'J2'!BC58</f>
        <v>28460</v>
      </c>
      <c r="BC28" s="150" t="s">
        <v>69</v>
      </c>
      <c r="BD28" s="177">
        <f t="shared" si="3"/>
        <v>5.4148334504567819</v>
      </c>
      <c r="BE28" s="150" t="s">
        <v>848</v>
      </c>
      <c r="BF28" s="150" t="s">
        <v>848</v>
      </c>
      <c r="BG28" s="150" t="s">
        <v>69</v>
      </c>
      <c r="BH28" s="142" t="s">
        <v>69</v>
      </c>
      <c r="BI28" s="156">
        <f>'J2'!BJ58</f>
        <v>1366</v>
      </c>
      <c r="BJ28" s="153" t="s">
        <v>69</v>
      </c>
      <c r="BK28" s="153" t="s">
        <v>69</v>
      </c>
      <c r="BL28" s="153" t="s">
        <v>69</v>
      </c>
      <c r="BM28" s="153" t="s">
        <v>69</v>
      </c>
      <c r="BN28" s="153" t="s">
        <v>69</v>
      </c>
      <c r="BO28" s="153" t="s">
        <v>69</v>
      </c>
      <c r="BP28" s="153" t="s">
        <v>69</v>
      </c>
      <c r="BQ28" s="153" t="s">
        <v>69</v>
      </c>
      <c r="BR28" s="153" t="s">
        <v>69</v>
      </c>
      <c r="BS28" s="153" t="s">
        <v>69</v>
      </c>
      <c r="BT28" s="153" t="s">
        <v>69</v>
      </c>
      <c r="BU28" s="153" t="s">
        <v>69</v>
      </c>
      <c r="BV28" s="153" t="s">
        <v>69</v>
      </c>
      <c r="BW28" s="430"/>
      <c r="BX28" s="150" t="s">
        <v>69</v>
      </c>
      <c r="BY28" s="150" t="s">
        <v>69</v>
      </c>
      <c r="BZ28" s="150" t="s">
        <v>69</v>
      </c>
      <c r="CA28" s="150" t="s">
        <v>69</v>
      </c>
      <c r="CB28" s="150" t="s">
        <v>69</v>
      </c>
      <c r="CC28" s="261">
        <v>738</v>
      </c>
      <c r="CD28" s="150" t="s">
        <v>69</v>
      </c>
      <c r="CE28" s="150" t="s">
        <v>69</v>
      </c>
      <c r="CF28" s="150" t="s">
        <v>69</v>
      </c>
      <c r="CG28" s="150" t="s">
        <v>69</v>
      </c>
      <c r="CH28" s="150" t="s">
        <v>69</v>
      </c>
      <c r="CM28" s="260">
        <f>'J2'!CH58</f>
        <v>738</v>
      </c>
    </row>
    <row r="29" spans="1:91" s="164" customFormat="1" ht="13.8" x14ac:dyDescent="0.3">
      <c r="A29" s="163" t="s">
        <v>762</v>
      </c>
      <c r="D29" s="165"/>
      <c r="E29" s="165"/>
      <c r="F29" s="166"/>
      <c r="I29" s="167"/>
      <c r="J29" s="172"/>
      <c r="K29" s="167"/>
      <c r="L29" s="167"/>
      <c r="M29" s="167"/>
      <c r="N29" s="167"/>
      <c r="O29" s="167"/>
      <c r="P29" s="167"/>
      <c r="Q29" s="167"/>
      <c r="R29" s="167"/>
      <c r="S29" s="167"/>
      <c r="T29" s="167"/>
      <c r="U29" s="167"/>
      <c r="V29" s="167"/>
      <c r="W29" s="167"/>
      <c r="X29" s="167"/>
      <c r="Y29" s="167"/>
      <c r="Z29" s="167"/>
      <c r="AA29" s="167"/>
      <c r="AB29" s="167"/>
      <c r="AC29" s="167"/>
      <c r="AD29" s="167"/>
      <c r="AE29" s="168"/>
      <c r="AF29" s="168"/>
      <c r="AG29" s="168"/>
      <c r="AH29" s="168"/>
      <c r="AI29" s="168"/>
      <c r="AJ29" s="168"/>
      <c r="AK29" s="169"/>
      <c r="AL29" s="169"/>
      <c r="AM29" s="169"/>
      <c r="AN29" s="169"/>
      <c r="AO29" s="169"/>
      <c r="AP29" s="169"/>
      <c r="AQ29" s="169"/>
      <c r="AR29" s="169"/>
      <c r="AS29" s="169"/>
      <c r="AT29" s="169"/>
      <c r="AU29" s="169"/>
      <c r="AV29" s="169"/>
      <c r="AW29" s="169"/>
      <c r="AX29" s="169"/>
      <c r="AY29" s="169"/>
      <c r="AZ29" s="169"/>
      <c r="BA29" s="169"/>
      <c r="BD29" s="170"/>
      <c r="BE29" s="171"/>
      <c r="BG29" s="169"/>
      <c r="BH29" s="169"/>
      <c r="BI29" s="169"/>
      <c r="BJ29" s="172"/>
      <c r="BK29" s="172"/>
      <c r="BL29" s="172"/>
      <c r="BM29" s="172"/>
      <c r="BN29" s="172"/>
      <c r="BO29" s="171"/>
      <c r="BP29" s="171"/>
      <c r="BQ29" s="171"/>
      <c r="BR29" s="171"/>
      <c r="BS29" s="171"/>
      <c r="BT29" s="171"/>
      <c r="BU29" s="172"/>
      <c r="BV29" s="172"/>
      <c r="BW29" s="169"/>
      <c r="BX29" s="172"/>
      <c r="BY29" s="172"/>
      <c r="BZ29" s="172"/>
      <c r="CA29" s="172"/>
      <c r="CB29" s="172"/>
      <c r="CC29" s="169"/>
      <c r="CD29" s="171"/>
    </row>
    <row r="30" spans="1:91" s="139" customFormat="1" ht="13.8" x14ac:dyDescent="0.3">
      <c r="A30" s="160" t="s">
        <v>142</v>
      </c>
      <c r="B30" s="161" t="s">
        <v>111</v>
      </c>
      <c r="C30" s="161" t="s">
        <v>120</v>
      </c>
      <c r="D30" s="139" t="s">
        <v>112</v>
      </c>
      <c r="E30" s="139" t="s">
        <v>614</v>
      </c>
      <c r="F30" s="147">
        <v>1975</v>
      </c>
      <c r="G30" s="148">
        <v>27519</v>
      </c>
      <c r="H30" s="148">
        <v>27665</v>
      </c>
      <c r="I30" s="149">
        <f t="shared" si="0"/>
        <v>147</v>
      </c>
      <c r="J30" s="153" t="s">
        <v>69</v>
      </c>
      <c r="K30" s="153" t="s">
        <v>69</v>
      </c>
      <c r="L30" s="153" t="s">
        <v>69</v>
      </c>
      <c r="M30" s="153" t="s">
        <v>69</v>
      </c>
      <c r="N30" s="204" t="s">
        <v>69</v>
      </c>
      <c r="O30" s="204" t="s">
        <v>69</v>
      </c>
      <c r="P30" s="204" t="s">
        <v>69</v>
      </c>
      <c r="Q30" s="204" t="s">
        <v>69</v>
      </c>
      <c r="R30" s="204" t="s">
        <v>69</v>
      </c>
      <c r="S30" s="204" t="s">
        <v>69</v>
      </c>
      <c r="T30" s="204" t="s">
        <v>69</v>
      </c>
      <c r="U30" s="204" t="s">
        <v>69</v>
      </c>
      <c r="V30" s="204" t="s">
        <v>69</v>
      </c>
      <c r="W30" s="204" t="s">
        <v>69</v>
      </c>
      <c r="X30" s="153" t="s">
        <v>848</v>
      </c>
      <c r="Y30" s="153" t="s">
        <v>848</v>
      </c>
      <c r="Z30" s="153" t="s">
        <v>848</v>
      </c>
      <c r="AA30" s="153" t="s">
        <v>848</v>
      </c>
      <c r="AB30" s="153" t="s">
        <v>848</v>
      </c>
      <c r="AC30" s="153" t="s">
        <v>848</v>
      </c>
      <c r="AD30" s="153" t="s">
        <v>848</v>
      </c>
      <c r="AE30" s="157">
        <f>'J2'!AI61</f>
        <v>10196</v>
      </c>
      <c r="AF30" s="142" t="s">
        <v>69</v>
      </c>
      <c r="AG30" s="142" t="s">
        <v>69</v>
      </c>
      <c r="AH30" s="142" t="s">
        <v>69</v>
      </c>
      <c r="AI30" s="140" t="s">
        <v>69</v>
      </c>
      <c r="AJ30" s="140" t="s">
        <v>69</v>
      </c>
      <c r="AK30" s="142" t="s">
        <v>69</v>
      </c>
      <c r="AL30" s="142" t="s">
        <v>69</v>
      </c>
      <c r="AM30" s="142" t="s">
        <v>69</v>
      </c>
      <c r="AN30" s="142" t="s">
        <v>69</v>
      </c>
      <c r="AO30" s="156">
        <f>'J2'!AS61</f>
        <v>144012.76</v>
      </c>
      <c r="AP30" s="140" t="s">
        <v>69</v>
      </c>
      <c r="AQ30" s="150" t="s">
        <v>69</v>
      </c>
      <c r="AR30" s="150" t="s">
        <v>69</v>
      </c>
      <c r="AS30" s="150" t="s">
        <v>69</v>
      </c>
      <c r="AT30" s="150" t="s">
        <v>69</v>
      </c>
      <c r="AU30" s="150" t="s">
        <v>69</v>
      </c>
      <c r="AV30" s="150" t="s">
        <v>69</v>
      </c>
      <c r="AW30" s="150" t="s">
        <v>69</v>
      </c>
      <c r="AX30" s="150" t="s">
        <v>69</v>
      </c>
      <c r="AY30" s="150" t="s">
        <v>69</v>
      </c>
      <c r="AZ30" s="150" t="s">
        <v>69</v>
      </c>
      <c r="BA30" s="150" t="s">
        <v>69</v>
      </c>
      <c r="BB30" s="157">
        <f>'J2'!BC61</f>
        <v>29232</v>
      </c>
      <c r="BC30" s="150" t="s">
        <v>69</v>
      </c>
      <c r="BD30" s="177">
        <f t="shared" si="3"/>
        <v>4.9265448823207443</v>
      </c>
      <c r="BE30" s="150" t="s">
        <v>848</v>
      </c>
      <c r="BF30" s="150" t="s">
        <v>848</v>
      </c>
      <c r="BG30" s="150" t="s">
        <v>69</v>
      </c>
      <c r="BH30" s="142" t="s">
        <v>69</v>
      </c>
      <c r="BI30" s="156">
        <f>'J2'!BJ61</f>
        <v>1040</v>
      </c>
      <c r="BJ30" s="153" t="s">
        <v>69</v>
      </c>
      <c r="BK30" s="153" t="s">
        <v>69</v>
      </c>
      <c r="BL30" s="153" t="s">
        <v>69</v>
      </c>
      <c r="BM30" s="153" t="s">
        <v>69</v>
      </c>
      <c r="BN30" s="153" t="s">
        <v>69</v>
      </c>
      <c r="BO30" s="153" t="s">
        <v>69</v>
      </c>
      <c r="BP30" s="153" t="s">
        <v>69</v>
      </c>
      <c r="BQ30" s="153" t="s">
        <v>69</v>
      </c>
      <c r="BR30" s="153" t="s">
        <v>69</v>
      </c>
      <c r="BS30" s="153" t="s">
        <v>69</v>
      </c>
      <c r="BT30" s="153" t="s">
        <v>69</v>
      </c>
      <c r="BU30" s="153" t="s">
        <v>69</v>
      </c>
      <c r="BV30" s="153" t="s">
        <v>69</v>
      </c>
      <c r="BW30" s="157">
        <f>'J2'!BX61</f>
        <v>57</v>
      </c>
      <c r="BX30" s="150" t="s">
        <v>69</v>
      </c>
      <c r="BY30" s="150" t="s">
        <v>69</v>
      </c>
      <c r="BZ30" s="150" t="s">
        <v>69</v>
      </c>
      <c r="CA30" s="150" t="s">
        <v>69</v>
      </c>
      <c r="CB30" s="150" t="s">
        <v>69</v>
      </c>
      <c r="CC30" s="261">
        <v>308</v>
      </c>
      <c r="CD30" s="150" t="s">
        <v>69</v>
      </c>
      <c r="CE30" s="150" t="s">
        <v>69</v>
      </c>
      <c r="CF30" s="150" t="s">
        <v>69</v>
      </c>
      <c r="CG30" s="150" t="s">
        <v>69</v>
      </c>
      <c r="CH30" s="150" t="s">
        <v>69</v>
      </c>
      <c r="CM30" s="260">
        <f>'J2'!CH61</f>
        <v>308</v>
      </c>
    </row>
    <row r="31" spans="1:91" s="139" customFormat="1" ht="13.8" x14ac:dyDescent="0.3">
      <c r="A31" s="162" t="s">
        <v>123</v>
      </c>
      <c r="B31" s="139" t="s">
        <v>111</v>
      </c>
      <c r="C31" s="139" t="s">
        <v>120</v>
      </c>
      <c r="D31" s="139" t="s">
        <v>112</v>
      </c>
      <c r="E31" s="139" t="s">
        <v>614</v>
      </c>
      <c r="F31" s="147">
        <v>1976</v>
      </c>
      <c r="G31" s="148">
        <v>27881</v>
      </c>
      <c r="H31" s="148">
        <v>28048</v>
      </c>
      <c r="I31" s="149">
        <f t="shared" si="0"/>
        <v>168</v>
      </c>
      <c r="J31" s="153" t="s">
        <v>69</v>
      </c>
      <c r="K31" s="153" t="s">
        <v>69</v>
      </c>
      <c r="L31" s="153" t="s">
        <v>69</v>
      </c>
      <c r="M31" s="153" t="s">
        <v>69</v>
      </c>
      <c r="N31" s="204" t="s">
        <v>69</v>
      </c>
      <c r="O31" s="342">
        <f>'J2'!P64</f>
        <v>16002</v>
      </c>
      <c r="P31" s="204" t="s">
        <v>69</v>
      </c>
      <c r="Q31" s="204" t="s">
        <v>69</v>
      </c>
      <c r="R31" s="204" t="s">
        <v>69</v>
      </c>
      <c r="S31" s="204" t="s">
        <v>69</v>
      </c>
      <c r="T31" s="204" t="s">
        <v>69</v>
      </c>
      <c r="U31" s="204" t="s">
        <v>69</v>
      </c>
      <c r="V31" s="204" t="s">
        <v>69</v>
      </c>
      <c r="W31" s="204" t="s">
        <v>69</v>
      </c>
      <c r="X31" s="153" t="s">
        <v>848</v>
      </c>
      <c r="Y31" s="153" t="s">
        <v>848</v>
      </c>
      <c r="Z31" s="153" t="s">
        <v>848</v>
      </c>
      <c r="AA31" s="153" t="s">
        <v>848</v>
      </c>
      <c r="AB31" s="153" t="s">
        <v>848</v>
      </c>
      <c r="AC31" s="153" t="s">
        <v>848</v>
      </c>
      <c r="AD31" s="153" t="s">
        <v>848</v>
      </c>
      <c r="AE31" s="140" t="s">
        <v>69</v>
      </c>
      <c r="AF31" s="140" t="s">
        <v>69</v>
      </c>
      <c r="AG31" s="140" t="s">
        <v>69</v>
      </c>
      <c r="AH31" s="140" t="s">
        <v>69</v>
      </c>
      <c r="AI31" s="140" t="s">
        <v>69</v>
      </c>
      <c r="AJ31" s="140" t="s">
        <v>69</v>
      </c>
      <c r="AK31" s="142" t="s">
        <v>69</v>
      </c>
      <c r="AL31" s="142" t="s">
        <v>69</v>
      </c>
      <c r="AM31" s="142" t="s">
        <v>69</v>
      </c>
      <c r="AN31" s="142" t="s">
        <v>69</v>
      </c>
      <c r="AO31" s="156">
        <f>'J2'!AS64</f>
        <v>254630.58000000002</v>
      </c>
      <c r="AP31" s="140" t="s">
        <v>69</v>
      </c>
      <c r="AQ31" s="150" t="s">
        <v>69</v>
      </c>
      <c r="AR31" s="150" t="s">
        <v>69</v>
      </c>
      <c r="AS31" s="150" t="s">
        <v>69</v>
      </c>
      <c r="AT31" s="150" t="s">
        <v>69</v>
      </c>
      <c r="AU31" s="150" t="s">
        <v>69</v>
      </c>
      <c r="AV31" s="150" t="s">
        <v>69</v>
      </c>
      <c r="AW31" s="150" t="s">
        <v>69</v>
      </c>
      <c r="AX31" s="150" t="s">
        <v>69</v>
      </c>
      <c r="AY31" s="150" t="s">
        <v>69</v>
      </c>
      <c r="AZ31" s="150" t="s">
        <v>69</v>
      </c>
      <c r="BA31" s="150" t="s">
        <v>69</v>
      </c>
      <c r="BB31" s="157">
        <f>'J2'!BC64</f>
        <v>42386</v>
      </c>
      <c r="BC31" s="150" t="s">
        <v>69</v>
      </c>
      <c r="BD31" s="177">
        <f t="shared" si="3"/>
        <v>6.0074217902137503</v>
      </c>
      <c r="BE31" s="150" t="s">
        <v>848</v>
      </c>
      <c r="BF31" s="150" t="s">
        <v>848</v>
      </c>
      <c r="BG31" s="150" t="s">
        <v>69</v>
      </c>
      <c r="BH31" s="142" t="s">
        <v>69</v>
      </c>
      <c r="BI31" s="156">
        <f>'J2'!BJ64</f>
        <v>1054</v>
      </c>
      <c r="BJ31" s="153" t="s">
        <v>69</v>
      </c>
      <c r="BK31" s="153" t="s">
        <v>69</v>
      </c>
      <c r="BL31" s="153" t="s">
        <v>69</v>
      </c>
      <c r="BM31" s="153" t="s">
        <v>69</v>
      </c>
      <c r="BN31" s="153" t="s">
        <v>69</v>
      </c>
      <c r="BO31" s="153" t="s">
        <v>69</v>
      </c>
      <c r="BP31" s="153" t="s">
        <v>69</v>
      </c>
      <c r="BQ31" s="153" t="s">
        <v>69</v>
      </c>
      <c r="BR31" s="153" t="s">
        <v>69</v>
      </c>
      <c r="BS31" s="153" t="s">
        <v>69</v>
      </c>
      <c r="BT31" s="153" t="s">
        <v>69</v>
      </c>
      <c r="BU31" s="153" t="s">
        <v>69</v>
      </c>
      <c r="BV31" s="153" t="s">
        <v>69</v>
      </c>
      <c r="BW31" s="157">
        <f>'J2'!BX64</f>
        <v>107</v>
      </c>
      <c r="BX31" s="150" t="s">
        <v>69</v>
      </c>
      <c r="BY31" s="150" t="s">
        <v>69</v>
      </c>
      <c r="BZ31" s="150" t="s">
        <v>69</v>
      </c>
      <c r="CA31" s="150" t="s">
        <v>69</v>
      </c>
      <c r="CB31" s="150" t="s">
        <v>69</v>
      </c>
      <c r="CC31" s="261">
        <v>395</v>
      </c>
      <c r="CD31" s="150" t="s">
        <v>69</v>
      </c>
      <c r="CE31" s="150" t="s">
        <v>69</v>
      </c>
      <c r="CF31" s="150" t="s">
        <v>69</v>
      </c>
      <c r="CG31" s="150" t="s">
        <v>69</v>
      </c>
      <c r="CH31" s="150" t="s">
        <v>69</v>
      </c>
      <c r="CM31" s="260">
        <f>'J2'!CH64</f>
        <v>395</v>
      </c>
    </row>
    <row r="32" spans="1:91" s="139" customFormat="1" ht="13.8" x14ac:dyDescent="0.3">
      <c r="A32" s="162" t="s">
        <v>119</v>
      </c>
      <c r="B32" s="139" t="s">
        <v>111</v>
      </c>
      <c r="C32" s="139" t="s">
        <v>120</v>
      </c>
      <c r="D32" s="139" t="s">
        <v>112</v>
      </c>
      <c r="E32" s="139" t="s">
        <v>614</v>
      </c>
      <c r="F32" s="147">
        <v>1977</v>
      </c>
      <c r="G32" s="148">
        <v>28246</v>
      </c>
      <c r="H32" s="148">
        <v>28398</v>
      </c>
      <c r="I32" s="149">
        <f t="shared" si="0"/>
        <v>153</v>
      </c>
      <c r="J32" s="153" t="s">
        <v>69</v>
      </c>
      <c r="K32" s="153" t="s">
        <v>69</v>
      </c>
      <c r="L32" s="153" t="s">
        <v>69</v>
      </c>
      <c r="M32" s="153" t="s">
        <v>69</v>
      </c>
      <c r="N32" s="204" t="s">
        <v>69</v>
      </c>
      <c r="O32" s="342">
        <f>'J2'!P67</f>
        <v>13082</v>
      </c>
      <c r="P32" s="204" t="s">
        <v>69</v>
      </c>
      <c r="Q32" s="204" t="s">
        <v>69</v>
      </c>
      <c r="R32" s="204" t="s">
        <v>69</v>
      </c>
      <c r="S32" s="204" t="s">
        <v>69</v>
      </c>
      <c r="T32" s="204" t="s">
        <v>69</v>
      </c>
      <c r="U32" s="204" t="s">
        <v>69</v>
      </c>
      <c r="V32" s="204" t="s">
        <v>69</v>
      </c>
      <c r="W32" s="204" t="s">
        <v>69</v>
      </c>
      <c r="X32" s="153" t="s">
        <v>848</v>
      </c>
      <c r="Y32" s="153" t="s">
        <v>848</v>
      </c>
      <c r="Z32" s="153" t="s">
        <v>848</v>
      </c>
      <c r="AA32" s="153" t="s">
        <v>848</v>
      </c>
      <c r="AB32" s="153" t="s">
        <v>848</v>
      </c>
      <c r="AC32" s="153" t="s">
        <v>848</v>
      </c>
      <c r="AD32" s="153" t="s">
        <v>848</v>
      </c>
      <c r="AE32" s="140" t="s">
        <v>69</v>
      </c>
      <c r="AF32" s="140" t="s">
        <v>69</v>
      </c>
      <c r="AG32" s="140" t="s">
        <v>69</v>
      </c>
      <c r="AH32" s="140" t="s">
        <v>69</v>
      </c>
      <c r="AI32" s="140" t="s">
        <v>69</v>
      </c>
      <c r="AJ32" s="140" t="s">
        <v>69</v>
      </c>
      <c r="AK32" s="142" t="s">
        <v>69</v>
      </c>
      <c r="AL32" s="142" t="s">
        <v>69</v>
      </c>
      <c r="AM32" s="142" t="s">
        <v>69</v>
      </c>
      <c r="AN32" s="142" t="s">
        <v>69</v>
      </c>
      <c r="AO32" s="156">
        <f>'J2'!AS67</f>
        <v>318592.90000000002</v>
      </c>
      <c r="AP32" s="140" t="s">
        <v>69</v>
      </c>
      <c r="AQ32" s="150" t="s">
        <v>69</v>
      </c>
      <c r="AR32" s="150" t="s">
        <v>69</v>
      </c>
      <c r="AS32" s="150" t="s">
        <v>69</v>
      </c>
      <c r="AT32" s="150" t="s">
        <v>69</v>
      </c>
      <c r="AU32" s="150" t="s">
        <v>69</v>
      </c>
      <c r="AV32" s="150" t="s">
        <v>69</v>
      </c>
      <c r="AW32" s="150" t="s">
        <v>69</v>
      </c>
      <c r="AX32" s="150" t="s">
        <v>69</v>
      </c>
      <c r="AY32" s="150" t="s">
        <v>69</v>
      </c>
      <c r="AZ32" s="150" t="s">
        <v>69</v>
      </c>
      <c r="BA32" s="150" t="s">
        <v>69</v>
      </c>
      <c r="BB32" s="157">
        <f>'J2'!BC67</f>
        <v>62819</v>
      </c>
      <c r="BC32" s="150" t="s">
        <v>69</v>
      </c>
      <c r="BD32" s="177">
        <f t="shared" si="3"/>
        <v>5.071600948757542</v>
      </c>
      <c r="BE32" s="150" t="s">
        <v>848</v>
      </c>
      <c r="BF32" s="150" t="s">
        <v>848</v>
      </c>
      <c r="BG32" s="150" t="s">
        <v>69</v>
      </c>
      <c r="BH32" s="142" t="s">
        <v>69</v>
      </c>
      <c r="BI32" s="156">
        <f>'J2'!BJ67</f>
        <v>1154</v>
      </c>
      <c r="BJ32" s="153" t="s">
        <v>69</v>
      </c>
      <c r="BK32" s="153" t="s">
        <v>69</v>
      </c>
      <c r="BL32" s="153" t="s">
        <v>69</v>
      </c>
      <c r="BM32" s="153" t="s">
        <v>69</v>
      </c>
      <c r="BN32" s="153" t="s">
        <v>69</v>
      </c>
      <c r="BO32" s="153" t="s">
        <v>69</v>
      </c>
      <c r="BP32" s="153" t="s">
        <v>69</v>
      </c>
      <c r="BQ32" s="153" t="s">
        <v>69</v>
      </c>
      <c r="BR32" s="153" t="s">
        <v>69</v>
      </c>
      <c r="BS32" s="153" t="s">
        <v>69</v>
      </c>
      <c r="BT32" s="153" t="s">
        <v>69</v>
      </c>
      <c r="BU32" s="153" t="s">
        <v>69</v>
      </c>
      <c r="BV32" s="153" t="s">
        <v>69</v>
      </c>
      <c r="BW32" s="157">
        <f>'J2'!BX67</f>
        <v>0</v>
      </c>
      <c r="BX32" s="150" t="s">
        <v>69</v>
      </c>
      <c r="BY32" s="150" t="s">
        <v>69</v>
      </c>
      <c r="BZ32" s="150" t="s">
        <v>69</v>
      </c>
      <c r="CA32" s="150" t="s">
        <v>69</v>
      </c>
      <c r="CB32" s="150" t="s">
        <v>69</v>
      </c>
      <c r="CC32" s="261">
        <v>509</v>
      </c>
      <c r="CD32" s="150" t="s">
        <v>69</v>
      </c>
      <c r="CE32" s="150" t="s">
        <v>69</v>
      </c>
      <c r="CF32" s="150" t="s">
        <v>69</v>
      </c>
      <c r="CG32" s="150" t="s">
        <v>69</v>
      </c>
      <c r="CH32" s="150" t="s">
        <v>69</v>
      </c>
    </row>
    <row r="33" spans="1:95" s="139" customFormat="1" ht="13.8" x14ac:dyDescent="0.3">
      <c r="A33" s="162" t="s">
        <v>109</v>
      </c>
      <c r="B33" s="139" t="s">
        <v>111</v>
      </c>
      <c r="C33" s="139" t="s">
        <v>118</v>
      </c>
      <c r="D33" s="139" t="s">
        <v>112</v>
      </c>
      <c r="E33" s="139" t="s">
        <v>614</v>
      </c>
      <c r="F33" s="147">
        <v>1978</v>
      </c>
      <c r="G33" s="148">
        <f>G31</f>
        <v>27881</v>
      </c>
      <c r="H33" s="148">
        <f>H31</f>
        <v>28048</v>
      </c>
      <c r="I33" s="149">
        <f>H33-G33+1</f>
        <v>168</v>
      </c>
      <c r="J33" s="153" t="s">
        <v>69</v>
      </c>
      <c r="K33" s="153" t="s">
        <v>69</v>
      </c>
      <c r="L33" s="153" t="s">
        <v>69</v>
      </c>
      <c r="M33" s="153" t="s">
        <v>69</v>
      </c>
      <c r="N33" s="204" t="s">
        <v>69</v>
      </c>
      <c r="O33" s="342">
        <f>'J2'!P70</f>
        <v>13866</v>
      </c>
      <c r="P33" s="204" t="s">
        <v>69</v>
      </c>
      <c r="Q33" s="204" t="s">
        <v>69</v>
      </c>
      <c r="R33" s="204" t="s">
        <v>69</v>
      </c>
      <c r="S33" s="204" t="s">
        <v>69</v>
      </c>
      <c r="T33" s="204" t="s">
        <v>69</v>
      </c>
      <c r="U33" s="204" t="s">
        <v>69</v>
      </c>
      <c r="V33" s="204" t="s">
        <v>69</v>
      </c>
      <c r="W33" s="204" t="s">
        <v>69</v>
      </c>
      <c r="X33" s="153" t="s">
        <v>848</v>
      </c>
      <c r="Y33" s="153" t="s">
        <v>848</v>
      </c>
      <c r="Z33" s="153" t="s">
        <v>848</v>
      </c>
      <c r="AA33" s="153" t="s">
        <v>848</v>
      </c>
      <c r="AB33" s="153" t="s">
        <v>848</v>
      </c>
      <c r="AC33" s="153" t="s">
        <v>848</v>
      </c>
      <c r="AD33" s="153" t="s">
        <v>848</v>
      </c>
      <c r="AE33" s="140" t="s">
        <v>69</v>
      </c>
      <c r="AF33" s="140" t="s">
        <v>69</v>
      </c>
      <c r="AG33" s="140" t="s">
        <v>69</v>
      </c>
      <c r="AH33" s="140" t="s">
        <v>69</v>
      </c>
      <c r="AI33" s="140" t="s">
        <v>69</v>
      </c>
      <c r="AJ33" s="140" t="s">
        <v>69</v>
      </c>
      <c r="AK33" s="142" t="s">
        <v>69</v>
      </c>
      <c r="AL33" s="142" t="s">
        <v>69</v>
      </c>
      <c r="AM33" s="142" t="s">
        <v>69</v>
      </c>
      <c r="AN33" s="142" t="s">
        <v>69</v>
      </c>
      <c r="AO33" s="156">
        <f>'J2'!AS70</f>
        <v>255043.66999999998</v>
      </c>
      <c r="AP33" s="140" t="s">
        <v>69</v>
      </c>
      <c r="AQ33" s="150" t="s">
        <v>69</v>
      </c>
      <c r="AR33" s="150" t="s">
        <v>69</v>
      </c>
      <c r="AS33" s="150" t="s">
        <v>69</v>
      </c>
      <c r="AT33" s="150" t="s">
        <v>69</v>
      </c>
      <c r="AU33" s="150" t="s">
        <v>69</v>
      </c>
      <c r="AV33" s="150" t="s">
        <v>69</v>
      </c>
      <c r="AW33" s="150" t="s">
        <v>69</v>
      </c>
      <c r="AX33" s="150" t="s">
        <v>69</v>
      </c>
      <c r="AY33" s="150" t="s">
        <v>69</v>
      </c>
      <c r="AZ33" s="150" t="s">
        <v>69</v>
      </c>
      <c r="BA33" s="150" t="s">
        <v>69</v>
      </c>
      <c r="BB33" s="157">
        <f>'J2'!BC70</f>
        <v>57121</v>
      </c>
      <c r="BC33" s="150" t="s">
        <v>69</v>
      </c>
      <c r="BD33" s="177">
        <f t="shared" si="3"/>
        <v>4.4649720768193832</v>
      </c>
      <c r="BE33" s="150" t="s">
        <v>848</v>
      </c>
      <c r="BF33" s="150" t="s">
        <v>848</v>
      </c>
      <c r="BG33" s="150" t="s">
        <v>69</v>
      </c>
      <c r="BH33" s="142" t="s">
        <v>69</v>
      </c>
      <c r="BI33" s="156">
        <f>'J2'!BJ70</f>
        <v>826</v>
      </c>
      <c r="BJ33" s="153" t="s">
        <v>69</v>
      </c>
      <c r="BK33" s="153" t="s">
        <v>69</v>
      </c>
      <c r="BL33" s="153" t="s">
        <v>69</v>
      </c>
      <c r="BM33" s="153" t="s">
        <v>69</v>
      </c>
      <c r="BN33" s="153" t="s">
        <v>69</v>
      </c>
      <c r="BO33" s="153" t="s">
        <v>69</v>
      </c>
      <c r="BP33" s="153" t="s">
        <v>69</v>
      </c>
      <c r="BQ33" s="153" t="s">
        <v>69</v>
      </c>
      <c r="BR33" s="153" t="s">
        <v>69</v>
      </c>
      <c r="BS33" s="153" t="s">
        <v>69</v>
      </c>
      <c r="BT33" s="153" t="s">
        <v>69</v>
      </c>
      <c r="BU33" s="153" t="s">
        <v>69</v>
      </c>
      <c r="BV33" s="153" t="s">
        <v>69</v>
      </c>
      <c r="BW33" s="157">
        <f>'J2'!BX70</f>
        <v>214</v>
      </c>
      <c r="BX33" s="150" t="s">
        <v>69</v>
      </c>
      <c r="BY33" s="150" t="s">
        <v>69</v>
      </c>
      <c r="BZ33" s="150" t="s">
        <v>69</v>
      </c>
      <c r="CA33" s="150" t="s">
        <v>69</v>
      </c>
      <c r="CB33" s="150" t="s">
        <v>69</v>
      </c>
      <c r="CC33" s="150" t="s">
        <v>69</v>
      </c>
      <c r="CD33" s="150" t="s">
        <v>69</v>
      </c>
      <c r="CE33" s="150" t="s">
        <v>69</v>
      </c>
      <c r="CF33" s="150" t="s">
        <v>69</v>
      </c>
      <c r="CG33" s="150" t="s">
        <v>69</v>
      </c>
      <c r="CH33" s="150" t="s">
        <v>69</v>
      </c>
    </row>
    <row r="34" spans="1:95" s="139" customFormat="1" ht="13.8" x14ac:dyDescent="0.3">
      <c r="A34" s="162" t="s">
        <v>116</v>
      </c>
      <c r="B34" s="139" t="s">
        <v>111</v>
      </c>
      <c r="C34" s="139" t="s">
        <v>113</v>
      </c>
      <c r="D34" s="139" t="s">
        <v>112</v>
      </c>
      <c r="E34" s="139" t="s">
        <v>614</v>
      </c>
      <c r="F34" s="173">
        <v>1979</v>
      </c>
      <c r="G34" s="148">
        <f>G32</f>
        <v>28246</v>
      </c>
      <c r="H34" s="148">
        <f>H32</f>
        <v>28398</v>
      </c>
      <c r="I34" s="149">
        <f>H34-G34+1</f>
        <v>153</v>
      </c>
      <c r="J34" s="153" t="s">
        <v>69</v>
      </c>
      <c r="K34" s="153" t="s">
        <v>69</v>
      </c>
      <c r="L34" s="153" t="s">
        <v>69</v>
      </c>
      <c r="M34" s="153" t="s">
        <v>69</v>
      </c>
      <c r="N34" s="204" t="s">
        <v>69</v>
      </c>
      <c r="O34" s="342">
        <f>'J2'!P73</f>
        <v>15202</v>
      </c>
      <c r="P34" s="204" t="s">
        <v>69</v>
      </c>
      <c r="Q34" s="204" t="s">
        <v>69</v>
      </c>
      <c r="R34" s="204" t="s">
        <v>69</v>
      </c>
      <c r="S34" s="204" t="s">
        <v>69</v>
      </c>
      <c r="T34" s="204" t="s">
        <v>614</v>
      </c>
      <c r="U34" s="204" t="s">
        <v>69</v>
      </c>
      <c r="V34" s="204" t="s">
        <v>69</v>
      </c>
      <c r="W34" s="204" t="s">
        <v>69</v>
      </c>
      <c r="X34" s="153" t="s">
        <v>848</v>
      </c>
      <c r="Y34" s="153" t="s">
        <v>848</v>
      </c>
      <c r="Z34" s="153" t="s">
        <v>848</v>
      </c>
      <c r="AA34" s="153" t="s">
        <v>848</v>
      </c>
      <c r="AB34" s="153" t="s">
        <v>848</v>
      </c>
      <c r="AC34" s="153" t="s">
        <v>848</v>
      </c>
      <c r="AD34" s="153" t="s">
        <v>848</v>
      </c>
      <c r="AE34" s="140" t="s">
        <v>69</v>
      </c>
      <c r="AF34" s="140" t="s">
        <v>69</v>
      </c>
      <c r="AG34" s="140" t="s">
        <v>69</v>
      </c>
      <c r="AH34" s="140" t="s">
        <v>69</v>
      </c>
      <c r="AI34" s="140" t="s">
        <v>69</v>
      </c>
      <c r="AJ34" s="140" t="s">
        <v>69</v>
      </c>
      <c r="AK34" s="142" t="s">
        <v>69</v>
      </c>
      <c r="AL34" s="142" t="s">
        <v>69</v>
      </c>
      <c r="AM34" s="142" t="s">
        <v>69</v>
      </c>
      <c r="AN34" s="142" t="s">
        <v>69</v>
      </c>
      <c r="AO34" s="156">
        <f>'J2'!AS73</f>
        <v>292767.39</v>
      </c>
      <c r="AP34" s="140" t="s">
        <v>69</v>
      </c>
      <c r="AQ34" s="150" t="s">
        <v>69</v>
      </c>
      <c r="AR34" s="150" t="s">
        <v>69</v>
      </c>
      <c r="AS34" s="150" t="s">
        <v>69</v>
      </c>
      <c r="AT34" s="150" t="s">
        <v>69</v>
      </c>
      <c r="AU34" s="150" t="s">
        <v>69</v>
      </c>
      <c r="AV34" s="150" t="s">
        <v>69</v>
      </c>
      <c r="AW34" s="150" t="s">
        <v>69</v>
      </c>
      <c r="AX34" s="150" t="s">
        <v>69</v>
      </c>
      <c r="AY34" s="150" t="s">
        <v>69</v>
      </c>
      <c r="AZ34" s="150" t="s">
        <v>69</v>
      </c>
      <c r="BA34" s="150" t="s">
        <v>69</v>
      </c>
      <c r="BB34" s="157">
        <f>'J2'!BC73</f>
        <v>52741</v>
      </c>
      <c r="BC34" s="150" t="s">
        <v>69</v>
      </c>
      <c r="BD34" s="177">
        <f t="shared" si="3"/>
        <v>5.5510397982594188</v>
      </c>
      <c r="BE34" s="150" t="s">
        <v>848</v>
      </c>
      <c r="BF34" s="150" t="s">
        <v>848</v>
      </c>
      <c r="BG34" s="150" t="s">
        <v>69</v>
      </c>
      <c r="BH34" s="142" t="s">
        <v>69</v>
      </c>
      <c r="BI34" s="156">
        <f>'J2'!BJ73</f>
        <v>6271</v>
      </c>
      <c r="BJ34" s="153" t="s">
        <v>69</v>
      </c>
      <c r="BK34" s="153" t="s">
        <v>69</v>
      </c>
      <c r="BL34" s="153" t="s">
        <v>69</v>
      </c>
      <c r="BM34" s="153" t="s">
        <v>69</v>
      </c>
      <c r="BN34" s="153" t="s">
        <v>69</v>
      </c>
      <c r="BO34" s="153" t="s">
        <v>69</v>
      </c>
      <c r="BP34" s="153" t="s">
        <v>69</v>
      </c>
      <c r="BQ34" s="153" t="s">
        <v>69</v>
      </c>
      <c r="BR34" s="153" t="s">
        <v>69</v>
      </c>
      <c r="BS34" s="153" t="s">
        <v>69</v>
      </c>
      <c r="BT34" s="153" t="s">
        <v>69</v>
      </c>
      <c r="BU34" s="153" t="s">
        <v>69</v>
      </c>
      <c r="BV34" s="153" t="s">
        <v>69</v>
      </c>
      <c r="BW34" s="157">
        <f>'J2'!BX73</f>
        <v>1760</v>
      </c>
      <c r="BX34" s="150" t="s">
        <v>69</v>
      </c>
      <c r="BY34" s="150" t="s">
        <v>69</v>
      </c>
      <c r="BZ34" s="150" t="s">
        <v>69</v>
      </c>
      <c r="CA34" s="150" t="s">
        <v>69</v>
      </c>
      <c r="CB34" s="150" t="s">
        <v>69</v>
      </c>
      <c r="CC34" s="150" t="s">
        <v>69</v>
      </c>
      <c r="CD34" s="150" t="s">
        <v>69</v>
      </c>
      <c r="CE34" s="150" t="s">
        <v>69</v>
      </c>
      <c r="CF34" s="150" t="s">
        <v>69</v>
      </c>
      <c r="CG34" s="150" t="s">
        <v>69</v>
      </c>
      <c r="CH34" s="150" t="s">
        <v>69</v>
      </c>
      <c r="CM34" s="260">
        <f>'J2'!CH73</f>
        <v>240</v>
      </c>
    </row>
    <row r="35" spans="1:95" s="139" customFormat="1" ht="13.8" x14ac:dyDescent="0.3">
      <c r="A35" s="162" t="s">
        <v>109</v>
      </c>
      <c r="B35" s="139" t="s">
        <v>114</v>
      </c>
      <c r="C35" s="139" t="s">
        <v>111</v>
      </c>
      <c r="D35" s="139" t="s">
        <v>112</v>
      </c>
      <c r="E35" s="139" t="s">
        <v>614</v>
      </c>
      <c r="F35" s="147">
        <v>1980</v>
      </c>
      <c r="G35" s="148">
        <v>29342</v>
      </c>
      <c r="H35" s="148">
        <v>29494</v>
      </c>
      <c r="I35" s="149">
        <f>H35-G35+1</f>
        <v>153</v>
      </c>
      <c r="J35" s="153" t="s">
        <v>69</v>
      </c>
      <c r="K35" s="153" t="s">
        <v>69</v>
      </c>
      <c r="L35" s="153" t="s">
        <v>69</v>
      </c>
      <c r="M35" s="153" t="s">
        <v>69</v>
      </c>
      <c r="N35" s="204" t="s">
        <v>69</v>
      </c>
      <c r="O35" s="204" t="s">
        <v>614</v>
      </c>
      <c r="P35" s="204" t="s">
        <v>69</v>
      </c>
      <c r="Q35" s="204" t="s">
        <v>69</v>
      </c>
      <c r="R35" s="204" t="s">
        <v>69</v>
      </c>
      <c r="S35" s="204" t="s">
        <v>69</v>
      </c>
      <c r="T35" s="204" t="s">
        <v>614</v>
      </c>
      <c r="U35" s="204" t="s">
        <v>69</v>
      </c>
      <c r="V35" s="204" t="s">
        <v>69</v>
      </c>
      <c r="W35" s="204" t="s">
        <v>69</v>
      </c>
      <c r="X35" s="153" t="s">
        <v>848</v>
      </c>
      <c r="Y35" s="153" t="s">
        <v>848</v>
      </c>
      <c r="Z35" s="153" t="s">
        <v>848</v>
      </c>
      <c r="AA35" s="153" t="s">
        <v>848</v>
      </c>
      <c r="AB35" s="153" t="s">
        <v>848</v>
      </c>
      <c r="AC35" s="153" t="s">
        <v>848</v>
      </c>
      <c r="AD35" s="153" t="s">
        <v>848</v>
      </c>
      <c r="AE35" s="140" t="s">
        <v>69</v>
      </c>
      <c r="AF35" s="140" t="s">
        <v>69</v>
      </c>
      <c r="AG35" s="140" t="s">
        <v>69</v>
      </c>
      <c r="AH35" s="140" t="s">
        <v>69</v>
      </c>
      <c r="AI35" s="140" t="s">
        <v>69</v>
      </c>
      <c r="AJ35" s="140" t="s">
        <v>69</v>
      </c>
      <c r="AK35" s="142" t="s">
        <v>69</v>
      </c>
      <c r="AL35" s="142" t="s">
        <v>69</v>
      </c>
      <c r="AM35" s="142" t="s">
        <v>69</v>
      </c>
      <c r="AN35" s="142" t="s">
        <v>69</v>
      </c>
      <c r="AO35" s="156">
        <f>'J2'!AS76</f>
        <v>307955.7</v>
      </c>
      <c r="AP35" s="140" t="s">
        <v>69</v>
      </c>
      <c r="AQ35" s="150" t="s">
        <v>69</v>
      </c>
      <c r="AR35" s="150" t="s">
        <v>69</v>
      </c>
      <c r="AS35" s="150" t="s">
        <v>69</v>
      </c>
      <c r="AT35" s="150" t="s">
        <v>69</v>
      </c>
      <c r="AU35" s="150" t="s">
        <v>69</v>
      </c>
      <c r="AV35" s="150" t="s">
        <v>69</v>
      </c>
      <c r="AW35" s="150" t="s">
        <v>69</v>
      </c>
      <c r="AX35" s="150" t="s">
        <v>69</v>
      </c>
      <c r="AY35" s="150" t="s">
        <v>69</v>
      </c>
      <c r="AZ35" s="150" t="s">
        <v>69</v>
      </c>
      <c r="BA35" s="150" t="s">
        <v>69</v>
      </c>
      <c r="BB35" s="157">
        <f>'J2'!BC76</f>
        <v>62213</v>
      </c>
      <c r="BC35" s="150" t="s">
        <v>69</v>
      </c>
      <c r="BD35" s="177">
        <f t="shared" si="3"/>
        <v>4.9500216996447692</v>
      </c>
      <c r="BE35" s="150" t="s">
        <v>848</v>
      </c>
      <c r="BF35" s="150" t="s">
        <v>848</v>
      </c>
      <c r="BG35" s="150" t="s">
        <v>69</v>
      </c>
      <c r="BH35" s="142" t="s">
        <v>69</v>
      </c>
      <c r="BI35" s="150">
        <v>10625</v>
      </c>
      <c r="BJ35" s="153" t="s">
        <v>69</v>
      </c>
      <c r="BK35" s="153" t="s">
        <v>69</v>
      </c>
      <c r="BL35" s="153" t="s">
        <v>69</v>
      </c>
      <c r="BM35" s="153" t="s">
        <v>69</v>
      </c>
      <c r="BN35" s="153" t="s">
        <v>69</v>
      </c>
      <c r="BO35" s="153" t="s">
        <v>69</v>
      </c>
      <c r="BP35" s="153" t="s">
        <v>69</v>
      </c>
      <c r="BQ35" s="153" t="s">
        <v>69</v>
      </c>
      <c r="BR35" s="153" t="s">
        <v>69</v>
      </c>
      <c r="BS35" s="153" t="s">
        <v>69</v>
      </c>
      <c r="BT35" s="153" t="s">
        <v>69</v>
      </c>
      <c r="BU35" s="153" t="s">
        <v>69</v>
      </c>
      <c r="BV35" s="153" t="s">
        <v>69</v>
      </c>
      <c r="BW35" s="154">
        <v>2253</v>
      </c>
      <c r="BX35" s="150" t="s">
        <v>69</v>
      </c>
      <c r="BY35" s="150" t="s">
        <v>69</v>
      </c>
      <c r="BZ35" s="150" t="s">
        <v>69</v>
      </c>
      <c r="CA35" s="150" t="s">
        <v>69</v>
      </c>
      <c r="CB35" s="150" t="s">
        <v>69</v>
      </c>
      <c r="CC35" s="150" t="s">
        <v>69</v>
      </c>
      <c r="CD35" s="150" t="s">
        <v>69</v>
      </c>
      <c r="CE35" s="150" t="s">
        <v>69</v>
      </c>
      <c r="CF35" s="150" t="s">
        <v>69</v>
      </c>
      <c r="CG35" s="150" t="s">
        <v>69</v>
      </c>
      <c r="CH35" s="150" t="s">
        <v>69</v>
      </c>
      <c r="CK35" s="260">
        <f>'J2'!CF76</f>
        <v>841</v>
      </c>
      <c r="CL35" s="260">
        <f>'J2'!CG76</f>
        <v>543</v>
      </c>
      <c r="CM35" s="260">
        <f>'J2'!CH76</f>
        <v>130</v>
      </c>
    </row>
    <row r="36" spans="1:95" s="139" customFormat="1" ht="13.8" x14ac:dyDescent="0.3">
      <c r="A36" s="162" t="s">
        <v>109</v>
      </c>
      <c r="B36" s="139" t="s">
        <v>111</v>
      </c>
      <c r="C36" s="139" t="s">
        <v>113</v>
      </c>
      <c r="D36" s="139" t="s">
        <v>112</v>
      </c>
      <c r="E36" s="139" t="s">
        <v>721</v>
      </c>
      <c r="F36" s="147">
        <v>1981</v>
      </c>
      <c r="G36" s="148">
        <v>29707</v>
      </c>
      <c r="H36" s="148">
        <v>29858</v>
      </c>
      <c r="I36" s="149">
        <f>H36-G36+1</f>
        <v>152</v>
      </c>
      <c r="J36" s="153" t="s">
        <v>69</v>
      </c>
      <c r="K36" s="153" t="s">
        <v>69</v>
      </c>
      <c r="L36" s="153" t="s">
        <v>69</v>
      </c>
      <c r="M36" s="153" t="s">
        <v>69</v>
      </c>
      <c r="N36" s="204" t="s">
        <v>69</v>
      </c>
      <c r="O36" s="204" t="s">
        <v>614</v>
      </c>
      <c r="P36" s="204" t="s">
        <v>69</v>
      </c>
      <c r="Q36" s="204" t="s">
        <v>69</v>
      </c>
      <c r="R36" s="204" t="s">
        <v>69</v>
      </c>
      <c r="S36" s="204" t="s">
        <v>69</v>
      </c>
      <c r="T36" s="204" t="s">
        <v>614</v>
      </c>
      <c r="U36" s="204" t="s">
        <v>69</v>
      </c>
      <c r="V36" s="204" t="s">
        <v>69</v>
      </c>
      <c r="W36" s="204" t="s">
        <v>69</v>
      </c>
      <c r="X36" s="153" t="s">
        <v>848</v>
      </c>
      <c r="Y36" s="153" t="s">
        <v>848</v>
      </c>
      <c r="Z36" s="153" t="s">
        <v>848</v>
      </c>
      <c r="AA36" s="153" t="s">
        <v>848</v>
      </c>
      <c r="AB36" s="153" t="s">
        <v>848</v>
      </c>
      <c r="AC36" s="153" t="s">
        <v>848</v>
      </c>
      <c r="AD36" s="153" t="s">
        <v>848</v>
      </c>
      <c r="AE36" s="140" t="s">
        <v>69</v>
      </c>
      <c r="AF36" s="140" t="s">
        <v>69</v>
      </c>
      <c r="AG36" s="140" t="s">
        <v>69</v>
      </c>
      <c r="AH36" s="140" t="s">
        <v>69</v>
      </c>
      <c r="AI36" s="140" t="s">
        <v>69</v>
      </c>
      <c r="AJ36" s="140" t="s">
        <v>69</v>
      </c>
      <c r="AK36" s="142" t="s">
        <v>69</v>
      </c>
      <c r="AL36" s="142" t="s">
        <v>69</v>
      </c>
      <c r="AM36" s="142" t="s">
        <v>69</v>
      </c>
      <c r="AN36" s="142" t="s">
        <v>69</v>
      </c>
      <c r="AO36" s="156">
        <f>'J2'!AS79</f>
        <v>240427.2</v>
      </c>
      <c r="AP36" s="140" t="s">
        <v>69</v>
      </c>
      <c r="AQ36" s="150" t="s">
        <v>69</v>
      </c>
      <c r="AR36" s="150" t="s">
        <v>69</v>
      </c>
      <c r="AS36" s="150" t="s">
        <v>69</v>
      </c>
      <c r="AT36" s="150" t="s">
        <v>69</v>
      </c>
      <c r="AU36" s="150" t="s">
        <v>69</v>
      </c>
      <c r="AV36" s="150" t="s">
        <v>69</v>
      </c>
      <c r="AW36" s="150" t="s">
        <v>69</v>
      </c>
      <c r="AX36" s="150" t="s">
        <v>69</v>
      </c>
      <c r="AY36" s="150" t="s">
        <v>69</v>
      </c>
      <c r="AZ36" s="150" t="s">
        <v>69</v>
      </c>
      <c r="BA36" s="150" t="s">
        <v>69</v>
      </c>
      <c r="BB36" s="157">
        <f>'J2'!BC79</f>
        <v>48744</v>
      </c>
      <c r="BC36" s="150" t="s">
        <v>69</v>
      </c>
      <c r="BD36" s="177">
        <f t="shared" si="3"/>
        <v>4.9324470704086663</v>
      </c>
      <c r="BE36" s="150" t="s">
        <v>848</v>
      </c>
      <c r="BF36" s="150" t="s">
        <v>848</v>
      </c>
      <c r="BG36" s="150" t="s">
        <v>69</v>
      </c>
      <c r="BH36" s="142" t="s">
        <v>69</v>
      </c>
      <c r="BI36" s="150">
        <v>8642</v>
      </c>
      <c r="BJ36" s="153" t="s">
        <v>69</v>
      </c>
      <c r="BK36" s="153" t="s">
        <v>69</v>
      </c>
      <c r="BL36" s="153" t="s">
        <v>69</v>
      </c>
      <c r="BM36" s="153" t="s">
        <v>69</v>
      </c>
      <c r="BN36" s="153" t="s">
        <v>69</v>
      </c>
      <c r="BO36" s="153" t="s">
        <v>69</v>
      </c>
      <c r="BP36" s="153" t="s">
        <v>69</v>
      </c>
      <c r="BQ36" s="153" t="s">
        <v>69</v>
      </c>
      <c r="BR36" s="153" t="s">
        <v>69</v>
      </c>
      <c r="BS36" s="153" t="s">
        <v>69</v>
      </c>
      <c r="BT36" s="153" t="s">
        <v>69</v>
      </c>
      <c r="BU36" s="153" t="s">
        <v>69</v>
      </c>
      <c r="BV36" s="153" t="s">
        <v>69</v>
      </c>
      <c r="BW36" s="154">
        <v>1451</v>
      </c>
      <c r="BX36" s="150" t="s">
        <v>69</v>
      </c>
      <c r="BY36" s="150" t="s">
        <v>69</v>
      </c>
      <c r="BZ36" s="150" t="s">
        <v>69</v>
      </c>
      <c r="CA36" s="150" t="s">
        <v>69</v>
      </c>
      <c r="CB36" s="150" t="s">
        <v>69</v>
      </c>
      <c r="CC36" s="150" t="s">
        <v>69</v>
      </c>
      <c r="CD36" s="150" t="s">
        <v>69</v>
      </c>
      <c r="CE36" s="150" t="s">
        <v>69</v>
      </c>
      <c r="CF36" s="150" t="s">
        <v>69</v>
      </c>
      <c r="CG36" s="150" t="s">
        <v>69</v>
      </c>
      <c r="CH36" s="150" t="s">
        <v>69</v>
      </c>
      <c r="CK36" s="260">
        <f>'J2'!CF79</f>
        <v>1351</v>
      </c>
      <c r="CL36" s="260">
        <f>'J2'!CG79</f>
        <v>183</v>
      </c>
      <c r="CM36" s="260">
        <f>'J2'!CH79</f>
        <v>47</v>
      </c>
    </row>
    <row r="37" spans="1:95" s="164" customFormat="1" ht="13.8" x14ac:dyDescent="0.3">
      <c r="A37" s="163" t="s">
        <v>130</v>
      </c>
      <c r="D37" s="165"/>
      <c r="E37" s="165"/>
      <c r="F37" s="166"/>
      <c r="I37" s="167"/>
      <c r="J37" s="172"/>
      <c r="K37" s="167"/>
      <c r="L37" s="167"/>
      <c r="M37" s="167"/>
      <c r="N37" s="167"/>
      <c r="O37" s="167"/>
      <c r="P37" s="167"/>
      <c r="Q37" s="167"/>
      <c r="R37" s="167"/>
      <c r="S37" s="167"/>
      <c r="T37" s="167"/>
      <c r="U37" s="167"/>
      <c r="V37" s="167"/>
      <c r="W37" s="167"/>
      <c r="X37" s="167"/>
      <c r="Y37" s="167"/>
      <c r="Z37" s="167"/>
      <c r="AA37" s="167"/>
      <c r="AB37" s="167"/>
      <c r="AC37" s="167"/>
      <c r="AD37" s="167"/>
      <c r="AE37" s="168"/>
      <c r="AF37" s="168"/>
      <c r="AG37" s="168"/>
      <c r="AH37" s="168"/>
      <c r="AI37" s="168"/>
      <c r="AJ37" s="168"/>
      <c r="AK37" s="169"/>
      <c r="AL37" s="169"/>
      <c r="AM37" s="169"/>
      <c r="AN37" s="169"/>
      <c r="AO37" s="169"/>
      <c r="AP37" s="169"/>
      <c r="AQ37" s="169"/>
      <c r="AR37" s="169"/>
      <c r="AS37" s="169"/>
      <c r="AT37" s="169"/>
      <c r="AU37" s="169"/>
      <c r="AV37" s="169"/>
      <c r="AW37" s="169"/>
      <c r="AX37" s="169"/>
      <c r="AY37" s="169"/>
      <c r="AZ37" s="169"/>
      <c r="BA37" s="169"/>
      <c r="BD37" s="170"/>
      <c r="BE37" s="171"/>
      <c r="BG37" s="169"/>
      <c r="BH37" s="169"/>
      <c r="BI37" s="169"/>
      <c r="BJ37" s="172"/>
      <c r="BK37" s="172"/>
      <c r="BL37" s="172"/>
      <c r="BM37" s="172"/>
      <c r="BN37" s="172"/>
      <c r="BO37" s="171"/>
      <c r="BP37" s="171"/>
      <c r="BQ37" s="171"/>
      <c r="BR37" s="171"/>
      <c r="BS37" s="171"/>
      <c r="BT37" s="171"/>
      <c r="BU37" s="172"/>
      <c r="BV37" s="172"/>
      <c r="BW37" s="169"/>
      <c r="BX37" s="172"/>
      <c r="BY37" s="172"/>
      <c r="BZ37" s="172"/>
      <c r="CA37" s="172"/>
      <c r="CB37" s="172"/>
      <c r="CC37" s="169"/>
      <c r="CD37" s="171"/>
    </row>
    <row r="38" spans="1:95" s="139" customFormat="1" ht="13.8" x14ac:dyDescent="0.3">
      <c r="A38" s="162" t="s">
        <v>109</v>
      </c>
      <c r="B38" s="139" t="s">
        <v>110</v>
      </c>
      <c r="C38" s="139" t="s">
        <v>111</v>
      </c>
      <c r="D38" s="139" t="s">
        <v>112</v>
      </c>
      <c r="E38" s="139" t="s">
        <v>719</v>
      </c>
      <c r="F38" s="147">
        <v>1982</v>
      </c>
      <c r="G38" s="148">
        <v>30072</v>
      </c>
      <c r="H38" s="148">
        <v>30220</v>
      </c>
      <c r="I38" s="149">
        <f>H38-G38+1</f>
        <v>149</v>
      </c>
      <c r="J38" s="153" t="s">
        <v>69</v>
      </c>
      <c r="K38" s="153" t="s">
        <v>69</v>
      </c>
      <c r="L38" s="153" t="s">
        <v>69</v>
      </c>
      <c r="M38" s="153" t="s">
        <v>69</v>
      </c>
      <c r="N38" s="204" t="s">
        <v>69</v>
      </c>
      <c r="O38" s="204" t="s">
        <v>614</v>
      </c>
      <c r="P38" s="204" t="s">
        <v>69</v>
      </c>
      <c r="Q38" s="204" t="s">
        <v>69</v>
      </c>
      <c r="R38" s="204" t="s">
        <v>69</v>
      </c>
      <c r="S38" s="204" t="s">
        <v>69</v>
      </c>
      <c r="T38" s="204" t="s">
        <v>614</v>
      </c>
      <c r="U38" s="204" t="s">
        <v>69</v>
      </c>
      <c r="V38" s="204" t="s">
        <v>69</v>
      </c>
      <c r="W38" s="204" t="s">
        <v>69</v>
      </c>
      <c r="X38" s="153" t="s">
        <v>848</v>
      </c>
      <c r="Y38" s="153" t="s">
        <v>848</v>
      </c>
      <c r="Z38" s="153" t="s">
        <v>848</v>
      </c>
      <c r="AA38" s="153" t="s">
        <v>848</v>
      </c>
      <c r="AB38" s="153" t="s">
        <v>848</v>
      </c>
      <c r="AC38" s="153" t="s">
        <v>848</v>
      </c>
      <c r="AD38" s="153" t="s">
        <v>848</v>
      </c>
      <c r="AE38" s="151">
        <v>57027</v>
      </c>
      <c r="AF38" s="140" t="s">
        <v>69</v>
      </c>
      <c r="AG38" s="140" t="s">
        <v>69</v>
      </c>
      <c r="AH38" s="140" t="s">
        <v>69</v>
      </c>
      <c r="AI38" s="142" t="s">
        <v>69</v>
      </c>
      <c r="AJ38" s="142" t="s">
        <v>69</v>
      </c>
      <c r="AK38" s="142" t="s">
        <v>69</v>
      </c>
      <c r="AL38" s="142" t="s">
        <v>69</v>
      </c>
      <c r="AM38" s="142" t="s">
        <v>69</v>
      </c>
      <c r="AN38" s="142" t="s">
        <v>69</v>
      </c>
      <c r="AO38" s="142">
        <f>AP38</f>
        <v>269402</v>
      </c>
      <c r="AP38" s="151">
        <v>269402</v>
      </c>
      <c r="AQ38" s="150" t="s">
        <v>69</v>
      </c>
      <c r="AR38" s="150" t="s">
        <v>69</v>
      </c>
      <c r="AS38" s="150" t="s">
        <v>69</v>
      </c>
      <c r="AT38" s="150" t="s">
        <v>69</v>
      </c>
      <c r="AU38" s="150" t="s">
        <v>69</v>
      </c>
      <c r="AV38" s="150" t="s">
        <v>69</v>
      </c>
      <c r="AW38" s="150" t="s">
        <v>69</v>
      </c>
      <c r="AX38" s="150" t="s">
        <v>69</v>
      </c>
      <c r="AY38" s="150" t="s">
        <v>69</v>
      </c>
      <c r="AZ38" s="150" t="s">
        <v>69</v>
      </c>
      <c r="BA38" s="150" t="s">
        <v>69</v>
      </c>
      <c r="BB38" s="159">
        <f>AP38/BD38</f>
        <v>57725.136125135585</v>
      </c>
      <c r="BC38" s="140" t="s">
        <v>69</v>
      </c>
      <c r="BD38" s="174">
        <f>AVERAGE(BD39,BD40,BD41)</f>
        <v>4.6669790334663714</v>
      </c>
      <c r="BE38" s="150" t="s">
        <v>848</v>
      </c>
      <c r="BF38" s="150" t="s">
        <v>848</v>
      </c>
      <c r="BG38" s="150" t="s">
        <v>69</v>
      </c>
      <c r="BH38" s="142" t="s">
        <v>69</v>
      </c>
      <c r="BI38" s="154">
        <v>12666</v>
      </c>
      <c r="BJ38" s="153" t="s">
        <v>69</v>
      </c>
      <c r="BK38" s="153" t="s">
        <v>69</v>
      </c>
      <c r="BL38" s="153" t="s">
        <v>69</v>
      </c>
      <c r="BM38" s="153" t="s">
        <v>69</v>
      </c>
      <c r="BN38" s="153" t="s">
        <v>69</v>
      </c>
      <c r="BO38" s="150" t="s">
        <v>69</v>
      </c>
      <c r="BP38" s="150" t="s">
        <v>69</v>
      </c>
      <c r="BQ38" s="150" t="s">
        <v>69</v>
      </c>
      <c r="BR38" s="150" t="s">
        <v>69</v>
      </c>
      <c r="BS38" s="150" t="s">
        <v>69</v>
      </c>
      <c r="BT38" s="150" t="s">
        <v>69</v>
      </c>
      <c r="BU38" s="150" t="s">
        <v>69</v>
      </c>
      <c r="BV38" s="150" t="s">
        <v>69</v>
      </c>
      <c r="BW38" s="154">
        <v>840</v>
      </c>
      <c r="BX38" s="153" t="s">
        <v>69</v>
      </c>
      <c r="BY38" s="153" t="s">
        <v>69</v>
      </c>
      <c r="BZ38" s="153" t="s">
        <v>69</v>
      </c>
      <c r="CA38" s="153" t="s">
        <v>69</v>
      </c>
      <c r="CB38" s="153" t="s">
        <v>69</v>
      </c>
      <c r="CC38" s="150" t="s">
        <v>69</v>
      </c>
      <c r="CD38" s="150" t="s">
        <v>69</v>
      </c>
      <c r="CE38" s="140" t="s">
        <v>69</v>
      </c>
      <c r="CF38" s="140" t="s">
        <v>69</v>
      </c>
      <c r="CG38" s="140" t="s">
        <v>69</v>
      </c>
      <c r="CH38" s="140" t="s">
        <v>69</v>
      </c>
      <c r="CN38" s="139" t="s">
        <v>69</v>
      </c>
      <c r="CO38" s="139" t="s">
        <v>69</v>
      </c>
      <c r="CP38" s="139" t="s">
        <v>69</v>
      </c>
      <c r="CQ38" s="139" t="s">
        <v>69</v>
      </c>
    </row>
    <row r="39" spans="1:95" s="139" customFormat="1" ht="13.8" x14ac:dyDescent="0.3">
      <c r="A39" s="146" t="s">
        <v>82</v>
      </c>
      <c r="B39" s="139" t="s">
        <v>83</v>
      </c>
      <c r="C39" s="139" t="s">
        <v>84</v>
      </c>
      <c r="D39" s="175" t="s">
        <v>52</v>
      </c>
      <c r="E39" s="175" t="s">
        <v>610</v>
      </c>
      <c r="F39" s="147">
        <v>1983</v>
      </c>
      <c r="G39" s="148">
        <v>30423</v>
      </c>
      <c r="H39" s="148">
        <v>30590</v>
      </c>
      <c r="I39" s="149">
        <f>H39-G39+1</f>
        <v>168</v>
      </c>
      <c r="J39" s="537">
        <f>AP39/P39</f>
        <v>8.5049607385398982</v>
      </c>
      <c r="K39" s="153" t="s">
        <v>69</v>
      </c>
      <c r="L39" s="153" t="s">
        <v>69</v>
      </c>
      <c r="M39" s="153" t="s">
        <v>69</v>
      </c>
      <c r="N39" s="204" t="s">
        <v>69</v>
      </c>
      <c r="O39" s="204" t="s">
        <v>69</v>
      </c>
      <c r="P39" s="247">
        <v>37696</v>
      </c>
      <c r="Q39" s="247">
        <v>27916</v>
      </c>
      <c r="R39" s="247">
        <v>9781</v>
      </c>
      <c r="S39" s="204" t="s">
        <v>69</v>
      </c>
      <c r="T39" s="204" t="s">
        <v>69</v>
      </c>
      <c r="U39" s="204" t="s">
        <v>69</v>
      </c>
      <c r="V39" s="204" t="s">
        <v>69</v>
      </c>
      <c r="W39" s="204" t="s">
        <v>69</v>
      </c>
      <c r="X39" s="153" t="s">
        <v>848</v>
      </c>
      <c r="Y39" s="153" t="s">
        <v>848</v>
      </c>
      <c r="Z39" s="153" t="s">
        <v>848</v>
      </c>
      <c r="AA39" s="153" t="s">
        <v>848</v>
      </c>
      <c r="AB39" s="153" t="s">
        <v>848</v>
      </c>
      <c r="AC39" s="153" t="s">
        <v>848</v>
      </c>
      <c r="AD39" s="153">
        <v>25099</v>
      </c>
      <c r="AE39" s="140" t="s">
        <v>69</v>
      </c>
      <c r="AF39" s="140" t="s">
        <v>69</v>
      </c>
      <c r="AG39" s="140" t="s">
        <v>69</v>
      </c>
      <c r="AH39" s="140" t="s">
        <v>69</v>
      </c>
      <c r="AI39" s="142" t="s">
        <v>69</v>
      </c>
      <c r="AJ39" s="142" t="s">
        <v>69</v>
      </c>
      <c r="AK39" s="140" t="s">
        <v>69</v>
      </c>
      <c r="AL39" s="140" t="s">
        <v>69</v>
      </c>
      <c r="AM39" s="140" t="s">
        <v>69</v>
      </c>
      <c r="AN39" s="140" t="s">
        <v>69</v>
      </c>
      <c r="AO39" s="142">
        <f t="shared" ref="AO39:AO43" si="4">AP39</f>
        <v>320603</v>
      </c>
      <c r="AP39" s="150">
        <v>320603</v>
      </c>
      <c r="AQ39" s="150" t="s">
        <v>69</v>
      </c>
      <c r="AR39" s="150" t="s">
        <v>69</v>
      </c>
      <c r="AS39" s="150" t="s">
        <v>69</v>
      </c>
      <c r="AT39" s="150">
        <v>84259</v>
      </c>
      <c r="AU39" s="150" t="s">
        <v>69</v>
      </c>
      <c r="AV39" s="150" t="s">
        <v>69</v>
      </c>
      <c r="AW39" s="150" t="s">
        <v>69</v>
      </c>
      <c r="AX39" s="151">
        <v>236344</v>
      </c>
      <c r="AY39" s="142" t="s">
        <v>69</v>
      </c>
      <c r="AZ39" s="142" t="s">
        <v>69</v>
      </c>
      <c r="BA39" s="142" t="s">
        <v>69</v>
      </c>
      <c r="BB39" s="151">
        <f>BC39</f>
        <v>72513</v>
      </c>
      <c r="BC39" s="150">
        <v>72513</v>
      </c>
      <c r="BD39" s="152">
        <f>AP39/BC39</f>
        <v>4.421317556851875</v>
      </c>
      <c r="BE39" s="150" t="s">
        <v>848</v>
      </c>
      <c r="BF39" s="150" t="s">
        <v>848</v>
      </c>
      <c r="BG39" s="145">
        <f t="shared" ref="BG39:BG41" si="5">BI39+BO39</f>
        <v>21088</v>
      </c>
      <c r="BH39" s="142" t="s">
        <v>69</v>
      </c>
      <c r="BI39" s="150">
        <v>16414</v>
      </c>
      <c r="BJ39" s="153" t="s">
        <v>69</v>
      </c>
      <c r="BK39" s="153" t="s">
        <v>69</v>
      </c>
      <c r="BL39" s="153" t="s">
        <v>69</v>
      </c>
      <c r="BM39" s="153" t="s">
        <v>69</v>
      </c>
      <c r="BN39" s="153" t="s">
        <v>69</v>
      </c>
      <c r="BO39" s="150">
        <v>4674</v>
      </c>
      <c r="BP39" s="150" t="s">
        <v>69</v>
      </c>
      <c r="BQ39" s="150" t="s">
        <v>69</v>
      </c>
      <c r="BR39" s="150" t="s">
        <v>69</v>
      </c>
      <c r="BS39" s="150" t="s">
        <v>69</v>
      </c>
      <c r="BT39" s="150" t="s">
        <v>69</v>
      </c>
      <c r="BU39" s="153" t="s">
        <v>69</v>
      </c>
      <c r="BV39" s="153" t="s">
        <v>69</v>
      </c>
      <c r="BW39" s="154">
        <v>1361</v>
      </c>
      <c r="BX39" s="153" t="s">
        <v>69</v>
      </c>
      <c r="BY39" s="153" t="s">
        <v>69</v>
      </c>
      <c r="BZ39" s="153" t="s">
        <v>69</v>
      </c>
      <c r="CA39" s="153" t="s">
        <v>69</v>
      </c>
      <c r="CB39" s="153" t="s">
        <v>69</v>
      </c>
      <c r="CC39" s="150" t="s">
        <v>69</v>
      </c>
      <c r="CD39" s="150" t="s">
        <v>69</v>
      </c>
      <c r="CE39" s="140" t="s">
        <v>69</v>
      </c>
      <c r="CF39" s="140" t="s">
        <v>69</v>
      </c>
      <c r="CG39" s="140" t="s">
        <v>69</v>
      </c>
      <c r="CH39" s="140" t="s">
        <v>69</v>
      </c>
      <c r="CN39" s="139">
        <v>0</v>
      </c>
      <c r="CO39" s="139">
        <v>261</v>
      </c>
      <c r="CP39" s="139">
        <v>332</v>
      </c>
      <c r="CQ39" s="139">
        <v>0</v>
      </c>
    </row>
    <row r="40" spans="1:95" s="139" customFormat="1" ht="13.8" x14ac:dyDescent="0.3">
      <c r="A40" s="146" t="s">
        <v>86</v>
      </c>
      <c r="B40" s="139" t="s">
        <v>87</v>
      </c>
      <c r="C40" s="139" t="s">
        <v>88</v>
      </c>
      <c r="D40" s="175" t="s">
        <v>52</v>
      </c>
      <c r="E40" s="175" t="s">
        <v>604</v>
      </c>
      <c r="F40" s="147">
        <v>1984</v>
      </c>
      <c r="G40" s="148">
        <v>30801</v>
      </c>
      <c r="H40" s="148">
        <v>30954</v>
      </c>
      <c r="I40" s="149">
        <f>H40-G40+1</f>
        <v>154</v>
      </c>
      <c r="J40" s="537">
        <f>AP40/P40</f>
        <v>8.3302066731115936</v>
      </c>
      <c r="K40" s="420">
        <f>BI40/T40</f>
        <v>7.6526977475117866</v>
      </c>
      <c r="L40" s="420">
        <f>BW40/V40</f>
        <v>6.5432098765432096</v>
      </c>
      <c r="M40" s="420">
        <f>AD40/S40</f>
        <v>8.5203539823008843</v>
      </c>
      <c r="N40" s="204" t="s">
        <v>69</v>
      </c>
      <c r="O40" s="247">
        <v>8265</v>
      </c>
      <c r="P40" s="247">
        <v>38273</v>
      </c>
      <c r="Q40" s="247">
        <v>28308</v>
      </c>
      <c r="R40" s="247">
        <v>9965</v>
      </c>
      <c r="S40" s="247">
        <v>2260</v>
      </c>
      <c r="T40" s="247">
        <v>1909</v>
      </c>
      <c r="U40" s="247">
        <v>1219</v>
      </c>
      <c r="V40" s="247">
        <v>81</v>
      </c>
      <c r="W40" s="204" t="s">
        <v>69</v>
      </c>
      <c r="X40" s="153" t="s">
        <v>848</v>
      </c>
      <c r="Y40" s="153" t="s">
        <v>848</v>
      </c>
      <c r="Z40" s="153" t="s">
        <v>848</v>
      </c>
      <c r="AA40" s="153" t="s">
        <v>848</v>
      </c>
      <c r="AB40" s="153" t="s">
        <v>848</v>
      </c>
      <c r="AC40" s="153" t="s">
        <v>848</v>
      </c>
      <c r="AD40" s="153">
        <v>19256</v>
      </c>
      <c r="AE40" s="140" t="s">
        <v>69</v>
      </c>
      <c r="AF40" s="140" t="s">
        <v>69</v>
      </c>
      <c r="AG40" s="140" t="s">
        <v>69</v>
      </c>
      <c r="AH40" s="140" t="s">
        <v>69</v>
      </c>
      <c r="AI40" s="142" t="s">
        <v>69</v>
      </c>
      <c r="AJ40" s="142" t="s">
        <v>69</v>
      </c>
      <c r="AK40" s="140" t="s">
        <v>69</v>
      </c>
      <c r="AL40" s="140" t="s">
        <v>69</v>
      </c>
      <c r="AM40" s="140" t="s">
        <v>69</v>
      </c>
      <c r="AN40" s="140" t="s">
        <v>69</v>
      </c>
      <c r="AO40" s="150">
        <f t="shared" si="4"/>
        <v>318822</v>
      </c>
      <c r="AP40" s="150">
        <v>318822</v>
      </c>
      <c r="AQ40" s="150" t="s">
        <v>69</v>
      </c>
      <c r="AR40" s="150" t="s">
        <v>69</v>
      </c>
      <c r="AS40" s="150" t="s">
        <v>69</v>
      </c>
      <c r="AT40" s="150">
        <v>72090</v>
      </c>
      <c r="AU40" s="150" t="s">
        <v>69</v>
      </c>
      <c r="AV40" s="150" t="s">
        <v>69</v>
      </c>
      <c r="AW40" s="150" t="s">
        <v>69</v>
      </c>
      <c r="AX40" s="151">
        <v>246732</v>
      </c>
      <c r="AY40" s="142" t="s">
        <v>69</v>
      </c>
      <c r="AZ40" s="142" t="s">
        <v>69</v>
      </c>
      <c r="BA40" s="142" t="s">
        <v>69</v>
      </c>
      <c r="BB40" s="151">
        <f>BC40</f>
        <v>67589</v>
      </c>
      <c r="BC40" s="150">
        <v>67589</v>
      </c>
      <c r="BD40" s="152">
        <f>AP40/BC40</f>
        <v>4.7170693456035746</v>
      </c>
      <c r="BE40" s="150" t="s">
        <v>848</v>
      </c>
      <c r="BF40" s="150" t="s">
        <v>848</v>
      </c>
      <c r="BG40" s="145">
        <f t="shared" si="5"/>
        <v>23709</v>
      </c>
      <c r="BH40" s="142" t="s">
        <v>69</v>
      </c>
      <c r="BI40" s="150">
        <v>14609</v>
      </c>
      <c r="BJ40" s="153" t="s">
        <v>69</v>
      </c>
      <c r="BK40" s="153" t="s">
        <v>69</v>
      </c>
      <c r="BL40" s="153" t="s">
        <v>69</v>
      </c>
      <c r="BM40" s="153" t="s">
        <v>69</v>
      </c>
      <c r="BN40" s="153" t="s">
        <v>69</v>
      </c>
      <c r="BO40" s="150">
        <v>9100</v>
      </c>
      <c r="BP40" s="150" t="s">
        <v>69</v>
      </c>
      <c r="BQ40" s="150" t="s">
        <v>69</v>
      </c>
      <c r="BR40" s="150" t="s">
        <v>69</v>
      </c>
      <c r="BS40" s="150" t="s">
        <v>69</v>
      </c>
      <c r="BT40" s="150" t="s">
        <v>69</v>
      </c>
      <c r="BU40" s="153" t="s">
        <v>69</v>
      </c>
      <c r="BV40" s="153" t="s">
        <v>69</v>
      </c>
      <c r="BW40" s="154">
        <v>530</v>
      </c>
      <c r="BX40" s="153" t="s">
        <v>69</v>
      </c>
      <c r="BY40" s="153" t="s">
        <v>69</v>
      </c>
      <c r="BZ40" s="153" t="s">
        <v>69</v>
      </c>
      <c r="CA40" s="153" t="s">
        <v>69</v>
      </c>
      <c r="CB40" s="153" t="s">
        <v>69</v>
      </c>
      <c r="CC40" s="150" t="s">
        <v>69</v>
      </c>
      <c r="CD40" s="150" t="s">
        <v>69</v>
      </c>
      <c r="CE40" s="140" t="s">
        <v>69</v>
      </c>
      <c r="CF40" s="140" t="s">
        <v>69</v>
      </c>
      <c r="CG40" s="140" t="s">
        <v>69</v>
      </c>
      <c r="CH40" s="140" t="s">
        <v>69</v>
      </c>
      <c r="CN40" s="139">
        <v>1</v>
      </c>
      <c r="CO40" s="139">
        <v>11</v>
      </c>
      <c r="CP40" s="139">
        <v>53</v>
      </c>
      <c r="CQ40" s="139">
        <v>1</v>
      </c>
    </row>
    <row r="41" spans="1:95" s="139" customFormat="1" ht="13.8" x14ac:dyDescent="0.3">
      <c r="A41" s="146" t="s">
        <v>89</v>
      </c>
      <c r="B41" s="139" t="s">
        <v>90</v>
      </c>
      <c r="C41" s="139" t="s">
        <v>91</v>
      </c>
      <c r="D41" s="175" t="s">
        <v>52</v>
      </c>
      <c r="E41" s="175" t="s">
        <v>598</v>
      </c>
      <c r="F41" s="147">
        <v>1985</v>
      </c>
      <c r="G41" s="148">
        <v>31152</v>
      </c>
      <c r="H41" s="148">
        <v>31319</v>
      </c>
      <c r="I41" s="149">
        <f>H41-G41+1</f>
        <v>168</v>
      </c>
      <c r="J41" s="537">
        <f>AP41/P41</f>
        <v>9.0615678573324132</v>
      </c>
      <c r="K41" s="420">
        <f>BI41/T41</f>
        <v>6.5880728879072334</v>
      </c>
      <c r="L41" s="249">
        <f>K41</f>
        <v>6.5880728879072334</v>
      </c>
      <c r="M41" s="420">
        <f>AD41/S41</f>
        <v>9.0560905151661046</v>
      </c>
      <c r="N41" s="204" t="s">
        <v>69</v>
      </c>
      <c r="O41" s="247">
        <v>8383</v>
      </c>
      <c r="P41" s="248">
        <v>37682</v>
      </c>
      <c r="Q41" s="248">
        <v>26399</v>
      </c>
      <c r="R41" s="248">
        <v>11283</v>
      </c>
      <c r="S41" s="248">
        <v>4154</v>
      </c>
      <c r="T41" s="248">
        <v>1811</v>
      </c>
      <c r="U41" s="248">
        <v>687</v>
      </c>
      <c r="V41" s="248">
        <v>92</v>
      </c>
      <c r="W41" s="204" t="s">
        <v>69</v>
      </c>
      <c r="X41" s="153" t="s">
        <v>848</v>
      </c>
      <c r="Y41" s="153" t="s">
        <v>848</v>
      </c>
      <c r="Z41" s="153" t="s">
        <v>848</v>
      </c>
      <c r="AA41" s="153" t="s">
        <v>848</v>
      </c>
      <c r="AB41" s="153" t="s">
        <v>848</v>
      </c>
      <c r="AC41" s="153" t="s">
        <v>848</v>
      </c>
      <c r="AD41" s="153">
        <v>37619</v>
      </c>
      <c r="AE41" s="151">
        <v>27315</v>
      </c>
      <c r="AF41" s="140" t="s">
        <v>69</v>
      </c>
      <c r="AG41" s="142" t="s">
        <v>69</v>
      </c>
      <c r="AH41" s="142" t="s">
        <v>69</v>
      </c>
      <c r="AI41" s="142" t="s">
        <v>69</v>
      </c>
      <c r="AJ41" s="142" t="s">
        <v>69</v>
      </c>
      <c r="AK41" s="142" t="s">
        <v>69</v>
      </c>
      <c r="AL41" s="142" t="s">
        <v>69</v>
      </c>
      <c r="AM41" s="142" t="s">
        <v>69</v>
      </c>
      <c r="AN41" s="142" t="s">
        <v>69</v>
      </c>
      <c r="AO41" s="150">
        <f t="shared" si="4"/>
        <v>341458</v>
      </c>
      <c r="AP41" s="150">
        <v>341458</v>
      </c>
      <c r="AQ41" s="150" t="s">
        <v>69</v>
      </c>
      <c r="AR41" s="150" t="s">
        <v>69</v>
      </c>
      <c r="AS41" s="150" t="s">
        <v>69</v>
      </c>
      <c r="AT41" s="150">
        <v>72381</v>
      </c>
      <c r="AU41" s="150" t="s">
        <v>69</v>
      </c>
      <c r="AV41" s="150" t="s">
        <v>69</v>
      </c>
      <c r="AW41" s="150" t="s">
        <v>69</v>
      </c>
      <c r="AX41" s="151">
        <v>269077</v>
      </c>
      <c r="AY41" s="142" t="s">
        <v>69</v>
      </c>
      <c r="AZ41" s="142" t="s">
        <v>69</v>
      </c>
      <c r="BA41" s="142" t="s">
        <v>69</v>
      </c>
      <c r="BB41" s="151">
        <f>BC41</f>
        <v>70222</v>
      </c>
      <c r="BC41" s="150">
        <v>70222</v>
      </c>
      <c r="BD41" s="152">
        <f>AP41/BC41</f>
        <v>4.8625501979436647</v>
      </c>
      <c r="BE41" s="150" t="s">
        <v>848</v>
      </c>
      <c r="BF41" s="150" t="s">
        <v>848</v>
      </c>
      <c r="BG41" s="145">
        <f t="shared" si="5"/>
        <v>15886</v>
      </c>
      <c r="BH41" s="142" t="s">
        <v>69</v>
      </c>
      <c r="BI41" s="150">
        <v>11931</v>
      </c>
      <c r="BJ41" s="153" t="s">
        <v>69</v>
      </c>
      <c r="BK41" s="153" t="s">
        <v>69</v>
      </c>
      <c r="BL41" s="153" t="s">
        <v>69</v>
      </c>
      <c r="BM41" s="153" t="s">
        <v>69</v>
      </c>
      <c r="BN41" s="153" t="s">
        <v>69</v>
      </c>
      <c r="BO41" s="150">
        <v>3955</v>
      </c>
      <c r="BP41" s="150" t="s">
        <v>69</v>
      </c>
      <c r="BQ41" s="150" t="s">
        <v>69</v>
      </c>
      <c r="BR41" s="150" t="s">
        <v>69</v>
      </c>
      <c r="BS41" s="150" t="s">
        <v>69</v>
      </c>
      <c r="BT41" s="150" t="s">
        <v>69</v>
      </c>
      <c r="BU41" s="153" t="s">
        <v>69</v>
      </c>
      <c r="BV41" s="153" t="s">
        <v>69</v>
      </c>
      <c r="BW41" s="158">
        <f>L41*V41</f>
        <v>606.10270568746546</v>
      </c>
      <c r="BX41" s="153" t="s">
        <v>69</v>
      </c>
      <c r="BY41" s="153" t="s">
        <v>69</v>
      </c>
      <c r="BZ41" s="153" t="s">
        <v>69</v>
      </c>
      <c r="CA41" s="153" t="s">
        <v>69</v>
      </c>
      <c r="CB41" s="153" t="s">
        <v>69</v>
      </c>
      <c r="CC41" s="150" t="s">
        <v>69</v>
      </c>
      <c r="CD41" s="150" t="s">
        <v>69</v>
      </c>
      <c r="CE41" s="140" t="s">
        <v>69</v>
      </c>
      <c r="CF41" s="140" t="s">
        <v>69</v>
      </c>
      <c r="CG41" s="140" t="s">
        <v>69</v>
      </c>
      <c r="CH41" s="140" t="s">
        <v>69</v>
      </c>
      <c r="CN41" s="139">
        <v>0</v>
      </c>
      <c r="CO41" s="139">
        <v>6</v>
      </c>
      <c r="CP41" s="139">
        <v>84</v>
      </c>
      <c r="CQ41" s="139">
        <v>16</v>
      </c>
    </row>
    <row r="42" spans="1:95" s="164" customFormat="1" ht="13.8" x14ac:dyDescent="0.3">
      <c r="A42" s="163" t="s">
        <v>701</v>
      </c>
      <c r="D42" s="165"/>
      <c r="E42" s="165"/>
      <c r="F42" s="166"/>
      <c r="I42" s="167"/>
      <c r="J42" s="172"/>
      <c r="K42" s="167"/>
      <c r="L42" s="167"/>
      <c r="M42" s="167"/>
      <c r="N42" s="167"/>
      <c r="O42" s="167"/>
      <c r="P42" s="167"/>
      <c r="Q42" s="167"/>
      <c r="R42" s="167"/>
      <c r="S42" s="167"/>
      <c r="T42" s="167"/>
      <c r="U42" s="167"/>
      <c r="V42" s="167"/>
      <c r="W42" s="167"/>
      <c r="X42" s="167"/>
      <c r="Y42" s="167"/>
      <c r="Z42" s="167"/>
      <c r="AA42" s="167"/>
      <c r="AB42" s="167"/>
      <c r="AC42" s="167"/>
      <c r="AD42" s="167"/>
      <c r="AE42" s="168"/>
      <c r="AF42" s="168"/>
      <c r="AG42" s="168"/>
      <c r="AH42" s="168"/>
      <c r="AI42" s="168"/>
      <c r="AJ42" s="168"/>
      <c r="AK42" s="169"/>
      <c r="AL42" s="169"/>
      <c r="AM42" s="169"/>
      <c r="AN42" s="169"/>
      <c r="AO42" s="169"/>
      <c r="AP42" s="169"/>
      <c r="AQ42" s="169"/>
      <c r="AR42" s="169"/>
      <c r="AS42" s="169"/>
      <c r="AT42" s="169"/>
      <c r="AU42" s="169"/>
      <c r="AV42" s="169"/>
      <c r="AW42" s="169"/>
      <c r="AX42" s="169"/>
      <c r="AY42" s="169"/>
      <c r="AZ42" s="169"/>
      <c r="BA42" s="169"/>
      <c r="BD42" s="170"/>
      <c r="BE42" s="171"/>
      <c r="BG42" s="169"/>
      <c r="BH42" s="169"/>
      <c r="BI42" s="169"/>
      <c r="BJ42" s="172"/>
      <c r="BK42" s="172"/>
      <c r="BL42" s="172"/>
      <c r="BM42" s="172"/>
      <c r="BN42" s="172"/>
      <c r="BO42" s="171"/>
      <c r="BP42" s="171"/>
      <c r="BQ42" s="171"/>
      <c r="BR42" s="171"/>
      <c r="BS42" s="171"/>
      <c r="BT42" s="171"/>
      <c r="BU42" s="172"/>
      <c r="BV42" s="172"/>
      <c r="BW42" s="169"/>
      <c r="BX42" s="172"/>
      <c r="BY42" s="172"/>
      <c r="BZ42" s="172"/>
      <c r="CA42" s="172"/>
      <c r="CB42" s="172"/>
      <c r="CC42" s="169"/>
      <c r="CD42" s="171"/>
      <c r="CE42" s="168"/>
      <c r="CF42" s="168"/>
    </row>
    <row r="43" spans="1:95" s="139" customFormat="1" ht="13.8" x14ac:dyDescent="0.3">
      <c r="A43" s="162" t="s">
        <v>79</v>
      </c>
      <c r="B43" s="139" t="s">
        <v>80</v>
      </c>
      <c r="C43" s="139" t="s">
        <v>81</v>
      </c>
      <c r="D43" s="175" t="s">
        <v>52</v>
      </c>
      <c r="E43" s="175" t="s">
        <v>702</v>
      </c>
      <c r="F43" s="147">
        <v>1986</v>
      </c>
      <c r="G43" s="148">
        <v>31516</v>
      </c>
      <c r="H43" s="148">
        <v>31690</v>
      </c>
      <c r="I43" s="149">
        <f>H43-G43+1</f>
        <v>175</v>
      </c>
      <c r="J43" s="153" t="s">
        <v>69</v>
      </c>
      <c r="K43" s="153" t="s">
        <v>69</v>
      </c>
      <c r="L43" s="153" t="s">
        <v>69</v>
      </c>
      <c r="M43" s="153" t="s">
        <v>69</v>
      </c>
      <c r="N43" s="204" t="s">
        <v>69</v>
      </c>
      <c r="O43" s="204" t="s">
        <v>69</v>
      </c>
      <c r="P43" s="204" t="s">
        <v>69</v>
      </c>
      <c r="Q43" s="204" t="s">
        <v>69</v>
      </c>
      <c r="R43" s="204" t="s">
        <v>69</v>
      </c>
      <c r="S43" s="204" t="s">
        <v>69</v>
      </c>
      <c r="T43" s="204" t="s">
        <v>69</v>
      </c>
      <c r="U43" s="204" t="s">
        <v>69</v>
      </c>
      <c r="V43" s="204" t="s">
        <v>69</v>
      </c>
      <c r="W43" s="204" t="s">
        <v>69</v>
      </c>
      <c r="X43" s="153" t="s">
        <v>848</v>
      </c>
      <c r="Y43" s="153" t="s">
        <v>848</v>
      </c>
      <c r="Z43" s="153" t="s">
        <v>848</v>
      </c>
      <c r="AA43" s="153" t="s">
        <v>848</v>
      </c>
      <c r="AB43" s="153" t="s">
        <v>848</v>
      </c>
      <c r="AC43" s="153" t="s">
        <v>848</v>
      </c>
      <c r="AD43" s="153" t="s">
        <v>848</v>
      </c>
      <c r="AE43" s="156">
        <f>'J2'!AI85</f>
        <v>26591</v>
      </c>
      <c r="AF43" s="140" t="s">
        <v>69</v>
      </c>
      <c r="AG43" s="142" t="s">
        <v>69</v>
      </c>
      <c r="AH43" s="142" t="s">
        <v>69</v>
      </c>
      <c r="AI43" s="142" t="s">
        <v>69</v>
      </c>
      <c r="AJ43" s="142" t="s">
        <v>69</v>
      </c>
      <c r="AK43" s="142" t="s">
        <v>69</v>
      </c>
      <c r="AL43" s="142" t="s">
        <v>69</v>
      </c>
      <c r="AM43" s="142" t="s">
        <v>69</v>
      </c>
      <c r="AN43" s="142" t="s">
        <v>69</v>
      </c>
      <c r="AO43" s="150">
        <f t="shared" si="4"/>
        <v>318086</v>
      </c>
      <c r="AP43" s="176">
        <f>AT43+AX43</f>
        <v>318086</v>
      </c>
      <c r="AQ43" s="142" t="s">
        <v>69</v>
      </c>
      <c r="AR43" s="142" t="s">
        <v>69</v>
      </c>
      <c r="AS43" s="142" t="s">
        <v>69</v>
      </c>
      <c r="AT43" s="142">
        <v>77165</v>
      </c>
      <c r="AU43" s="142" t="s">
        <v>69</v>
      </c>
      <c r="AV43" s="142" t="s">
        <v>69</v>
      </c>
      <c r="AW43" s="142" t="s">
        <v>69</v>
      </c>
      <c r="AX43" s="151">
        <v>240921</v>
      </c>
      <c r="AY43" s="142" t="s">
        <v>69</v>
      </c>
      <c r="AZ43" s="142" t="s">
        <v>69</v>
      </c>
      <c r="BA43" s="142" t="s">
        <v>69</v>
      </c>
      <c r="BB43" s="159">
        <f>BF43</f>
        <v>66408.900385665183</v>
      </c>
      <c r="BC43" s="150" t="s">
        <v>69</v>
      </c>
      <c r="BD43" s="174">
        <f>AVERAGE(BD40:BD41)</f>
        <v>4.7898097717736192</v>
      </c>
      <c r="BE43" s="150" t="s">
        <v>848</v>
      </c>
      <c r="BF43" s="159">
        <f>AP43/BD43</f>
        <v>66408.900385665183</v>
      </c>
      <c r="BG43" s="145">
        <f>BI43+BO43</f>
        <v>20000</v>
      </c>
      <c r="BH43" s="142" t="s">
        <v>69</v>
      </c>
      <c r="BI43" s="154">
        <v>13132</v>
      </c>
      <c r="BJ43" s="153" t="s">
        <v>69</v>
      </c>
      <c r="BK43" s="153" t="s">
        <v>69</v>
      </c>
      <c r="BL43" s="153" t="s">
        <v>69</v>
      </c>
      <c r="BM43" s="150" t="s">
        <v>69</v>
      </c>
      <c r="BN43" s="150" t="s">
        <v>69</v>
      </c>
      <c r="BO43" s="154">
        <v>6868</v>
      </c>
      <c r="BP43" s="150" t="s">
        <v>69</v>
      </c>
      <c r="BQ43" s="150" t="s">
        <v>69</v>
      </c>
      <c r="BR43" s="150" t="s">
        <v>69</v>
      </c>
      <c r="BS43" s="150" t="s">
        <v>69</v>
      </c>
      <c r="BT43" s="150" t="s">
        <v>69</v>
      </c>
      <c r="BU43" s="145">
        <f>BW43+CD43</f>
        <v>904</v>
      </c>
      <c r="BV43" s="153" t="s">
        <v>69</v>
      </c>
      <c r="BW43" s="154">
        <v>484</v>
      </c>
      <c r="BX43" s="153" t="s">
        <v>69</v>
      </c>
      <c r="BY43" s="153" t="s">
        <v>69</v>
      </c>
      <c r="BZ43" s="153" t="s">
        <v>69</v>
      </c>
      <c r="CA43" s="150" t="s">
        <v>69</v>
      </c>
      <c r="CB43" s="150" t="s">
        <v>69</v>
      </c>
      <c r="CC43" s="150" t="s">
        <v>69</v>
      </c>
      <c r="CD43" s="150">
        <v>420</v>
      </c>
      <c r="CE43" s="140" t="s">
        <v>69</v>
      </c>
      <c r="CF43" s="140" t="s">
        <v>69</v>
      </c>
      <c r="CG43" s="150" t="s">
        <v>69</v>
      </c>
      <c r="CH43" s="150" t="s">
        <v>69</v>
      </c>
      <c r="CI43" s="139" t="s">
        <v>69</v>
      </c>
      <c r="CN43" s="139" t="s">
        <v>69</v>
      </c>
    </row>
    <row r="44" spans="1:95" s="139" customFormat="1" ht="13.8" x14ac:dyDescent="0.3">
      <c r="A44" s="146" t="s">
        <v>49</v>
      </c>
      <c r="B44" s="139" t="s">
        <v>50</v>
      </c>
      <c r="C44" s="139" t="s">
        <v>51</v>
      </c>
      <c r="D44" s="175" t="s">
        <v>52</v>
      </c>
      <c r="E44" s="175" t="s">
        <v>439</v>
      </c>
      <c r="F44" s="147">
        <v>1987</v>
      </c>
      <c r="G44" s="148">
        <v>31852</v>
      </c>
      <c r="H44" s="148">
        <v>32047</v>
      </c>
      <c r="I44" s="149">
        <f t="shared" ref="I44:I63" si="6">H44-G44+1</f>
        <v>196</v>
      </c>
      <c r="J44" s="153" t="s">
        <v>69</v>
      </c>
      <c r="K44" s="153" t="s">
        <v>69</v>
      </c>
      <c r="L44" s="153" t="s">
        <v>69</v>
      </c>
      <c r="M44" s="153" t="s">
        <v>69</v>
      </c>
      <c r="N44" s="204" t="s">
        <v>69</v>
      </c>
      <c r="O44" s="204" t="s">
        <v>69</v>
      </c>
      <c r="P44" s="204" t="s">
        <v>69</v>
      </c>
      <c r="Q44" s="204" t="s">
        <v>69</v>
      </c>
      <c r="R44" s="204" t="s">
        <v>69</v>
      </c>
      <c r="S44" s="204" t="s">
        <v>69</v>
      </c>
      <c r="T44" s="204" t="s">
        <v>69</v>
      </c>
      <c r="U44" s="204" t="s">
        <v>69</v>
      </c>
      <c r="V44" s="204" t="s">
        <v>69</v>
      </c>
      <c r="W44" s="204" t="s">
        <v>69</v>
      </c>
      <c r="X44" s="153" t="s">
        <v>848</v>
      </c>
      <c r="Y44" s="153" t="s">
        <v>848</v>
      </c>
      <c r="Z44" s="153" t="s">
        <v>848</v>
      </c>
      <c r="AA44" s="153" t="s">
        <v>848</v>
      </c>
      <c r="AB44" s="153" t="s">
        <v>848</v>
      </c>
      <c r="AC44" s="153" t="s">
        <v>848</v>
      </c>
      <c r="AD44" s="153" t="s">
        <v>848</v>
      </c>
      <c r="AE44" s="142" t="s">
        <v>69</v>
      </c>
      <c r="AF44" s="140" t="s">
        <v>69</v>
      </c>
      <c r="AG44" s="142" t="s">
        <v>69</v>
      </c>
      <c r="AH44" s="142" t="s">
        <v>69</v>
      </c>
      <c r="AI44" s="142" t="s">
        <v>69</v>
      </c>
      <c r="AJ44" s="142" t="s">
        <v>69</v>
      </c>
      <c r="AK44" s="151">
        <v>154827</v>
      </c>
      <c r="AL44" s="142" t="s">
        <v>69</v>
      </c>
      <c r="AM44" s="151">
        <v>139029</v>
      </c>
      <c r="AN44" s="151">
        <v>170625</v>
      </c>
      <c r="AO44" s="151">
        <f>AP44</f>
        <v>401840</v>
      </c>
      <c r="AP44" s="151">
        <v>401840</v>
      </c>
      <c r="AQ44" s="142" t="s">
        <v>69</v>
      </c>
      <c r="AR44" s="151">
        <v>366195</v>
      </c>
      <c r="AS44" s="151">
        <v>437485</v>
      </c>
      <c r="AT44" s="154">
        <v>94658</v>
      </c>
      <c r="AU44" s="142" t="s">
        <v>69</v>
      </c>
      <c r="AV44" s="154">
        <v>80654</v>
      </c>
      <c r="AW44" s="154">
        <v>108663</v>
      </c>
      <c r="AX44" s="154">
        <v>307124</v>
      </c>
      <c r="AY44" s="150" t="s">
        <v>69</v>
      </c>
      <c r="AZ44" s="154">
        <v>281950</v>
      </c>
      <c r="BA44" s="154">
        <v>332297</v>
      </c>
      <c r="BB44" s="159">
        <f>BF44</f>
        <v>84520.088058821537</v>
      </c>
      <c r="BC44" s="150" t="s">
        <v>69</v>
      </c>
      <c r="BD44" s="174">
        <f>AVERAGE(BD45:BD46)</f>
        <v>4.7543727086552545</v>
      </c>
      <c r="BE44" s="150" t="s">
        <v>848</v>
      </c>
      <c r="BF44" s="159">
        <f>AP44/BD44</f>
        <v>84520.088058821537</v>
      </c>
      <c r="BG44" s="145">
        <f>BI44+BO44</f>
        <v>23870</v>
      </c>
      <c r="BH44" s="142" t="s">
        <v>69</v>
      </c>
      <c r="BI44" s="154">
        <v>13513</v>
      </c>
      <c r="BJ44" s="153" t="s">
        <v>69</v>
      </c>
      <c r="BK44" s="151">
        <v>11021</v>
      </c>
      <c r="BL44" s="154">
        <v>16005</v>
      </c>
      <c r="BM44" s="150" t="s">
        <v>69</v>
      </c>
      <c r="BN44" s="150" t="s">
        <v>69</v>
      </c>
      <c r="BO44" s="154">
        <v>10357</v>
      </c>
      <c r="BP44" s="150" t="s">
        <v>69</v>
      </c>
      <c r="BQ44" s="154">
        <v>5444</v>
      </c>
      <c r="BR44" s="154">
        <v>15270</v>
      </c>
      <c r="BS44" s="150" t="s">
        <v>69</v>
      </c>
      <c r="BT44" s="150" t="s">
        <v>69</v>
      </c>
      <c r="BU44" s="145">
        <f>BW44+CD44</f>
        <v>2253</v>
      </c>
      <c r="BV44" s="153" t="s">
        <v>69</v>
      </c>
      <c r="BW44" s="154">
        <v>1720</v>
      </c>
      <c r="BX44" s="153" t="s">
        <v>69</v>
      </c>
      <c r="BY44" s="154">
        <v>297</v>
      </c>
      <c r="BZ44" s="154">
        <v>3142</v>
      </c>
      <c r="CA44" s="150" t="s">
        <v>69</v>
      </c>
      <c r="CB44" s="150" t="s">
        <v>69</v>
      </c>
      <c r="CC44" s="150" t="s">
        <v>69</v>
      </c>
      <c r="CD44" s="154">
        <v>533</v>
      </c>
      <c r="CE44" s="154">
        <v>83</v>
      </c>
      <c r="CF44" s="154">
        <v>1068</v>
      </c>
      <c r="CG44" s="150" t="s">
        <v>69</v>
      </c>
      <c r="CH44" s="150" t="s">
        <v>69</v>
      </c>
      <c r="CI44" s="139" t="s">
        <v>69</v>
      </c>
    </row>
    <row r="45" spans="1:95" s="139" customFormat="1" ht="13.8" x14ac:dyDescent="0.3">
      <c r="A45" s="162" t="s">
        <v>53</v>
      </c>
      <c r="B45" s="139" t="s">
        <v>54</v>
      </c>
      <c r="C45" s="139" t="s">
        <v>55</v>
      </c>
      <c r="D45" s="175" t="s">
        <v>52</v>
      </c>
      <c r="E45" s="175" t="s">
        <v>438</v>
      </c>
      <c r="F45" s="147">
        <v>1988</v>
      </c>
      <c r="G45" s="148">
        <v>32244</v>
      </c>
      <c r="H45" s="148">
        <v>32411</v>
      </c>
      <c r="I45" s="149">
        <f t="shared" si="6"/>
        <v>168</v>
      </c>
      <c r="J45" s="153" t="s">
        <v>69</v>
      </c>
      <c r="K45" s="153" t="s">
        <v>69</v>
      </c>
      <c r="L45" s="153" t="s">
        <v>69</v>
      </c>
      <c r="M45" s="153" t="s">
        <v>69</v>
      </c>
      <c r="N45" s="204" t="s">
        <v>69</v>
      </c>
      <c r="O45" s="204" t="s">
        <v>69</v>
      </c>
      <c r="P45" s="204" t="s">
        <v>69</v>
      </c>
      <c r="Q45" s="204" t="s">
        <v>69</v>
      </c>
      <c r="R45" s="204" t="s">
        <v>69</v>
      </c>
      <c r="S45" s="204" t="s">
        <v>69</v>
      </c>
      <c r="T45" s="204" t="s">
        <v>69</v>
      </c>
      <c r="U45" s="204" t="s">
        <v>69</v>
      </c>
      <c r="V45" s="204" t="s">
        <v>69</v>
      </c>
      <c r="W45" s="204" t="s">
        <v>69</v>
      </c>
      <c r="X45" s="153" t="s">
        <v>848</v>
      </c>
      <c r="Y45" s="153" t="s">
        <v>848</v>
      </c>
      <c r="Z45" s="153" t="s">
        <v>848</v>
      </c>
      <c r="AA45" s="153" t="s">
        <v>848</v>
      </c>
      <c r="AB45" s="153" t="s">
        <v>848</v>
      </c>
      <c r="AC45" s="153" t="s">
        <v>848</v>
      </c>
      <c r="AD45" s="153" t="s">
        <v>848</v>
      </c>
      <c r="AE45" s="151">
        <v>27801</v>
      </c>
      <c r="AF45" s="140" t="s">
        <v>69</v>
      </c>
      <c r="AG45" s="151">
        <v>25607</v>
      </c>
      <c r="AH45" s="151">
        <v>29995</v>
      </c>
      <c r="AI45" s="142" t="s">
        <v>69</v>
      </c>
      <c r="AJ45" s="142" t="s">
        <v>69</v>
      </c>
      <c r="AK45" s="151">
        <v>134271</v>
      </c>
      <c r="AL45" s="142" t="s">
        <v>69</v>
      </c>
      <c r="AM45" s="151">
        <v>121539</v>
      </c>
      <c r="AN45" s="151">
        <v>147002</v>
      </c>
      <c r="AO45" s="151">
        <f t="shared" ref="AO45:AO63" si="7">AP45</f>
        <v>351247</v>
      </c>
      <c r="AP45" s="151">
        <v>351247</v>
      </c>
      <c r="AQ45" s="142" t="s">
        <v>69</v>
      </c>
      <c r="AR45" s="151">
        <v>316192</v>
      </c>
      <c r="AS45" s="151">
        <v>386302</v>
      </c>
      <c r="AT45" s="154">
        <v>96188</v>
      </c>
      <c r="AU45" s="142" t="s">
        <v>69</v>
      </c>
      <c r="AV45" s="154">
        <v>86034</v>
      </c>
      <c r="AW45" s="154">
        <v>106341</v>
      </c>
      <c r="AX45" s="154">
        <v>254196</v>
      </c>
      <c r="AY45" s="150" t="s">
        <v>69</v>
      </c>
      <c r="AZ45" s="154">
        <v>223141</v>
      </c>
      <c r="BA45" s="154">
        <v>285251</v>
      </c>
      <c r="BB45" s="145">
        <f t="shared" ref="BB45:BB63" si="8">BE45</f>
        <v>72726.186942824585</v>
      </c>
      <c r="BC45" s="150" t="s">
        <v>69</v>
      </c>
      <c r="BD45" s="177">
        <f t="shared" ref="BD45:BD63" si="9">AP45/BE45</f>
        <v>4.8297183554548395</v>
      </c>
      <c r="BE45" s="145">
        <f t="shared" ref="BE45:BE63" si="10">AE45/AK45*AP45</f>
        <v>72726.186942824585</v>
      </c>
      <c r="BF45" s="150" t="s">
        <v>848</v>
      </c>
      <c r="BG45" s="145">
        <f t="shared" ref="BG45:BG46" si="11">BI45+BO45</f>
        <v>17699</v>
      </c>
      <c r="BH45" s="142" t="s">
        <v>69</v>
      </c>
      <c r="BI45" s="154">
        <v>12672</v>
      </c>
      <c r="BJ45" s="153" t="s">
        <v>69</v>
      </c>
      <c r="BK45" s="151">
        <v>11065</v>
      </c>
      <c r="BL45" s="154">
        <v>14279</v>
      </c>
      <c r="BM45" s="150" t="s">
        <v>69</v>
      </c>
      <c r="BN45" s="150" t="s">
        <v>69</v>
      </c>
      <c r="BO45" s="154">
        <v>5027</v>
      </c>
      <c r="BP45" s="150" t="s">
        <v>69</v>
      </c>
      <c r="BQ45" s="154">
        <v>4047</v>
      </c>
      <c r="BR45" s="154">
        <v>6006</v>
      </c>
      <c r="BS45" s="150" t="s">
        <v>69</v>
      </c>
      <c r="BT45" s="150" t="s">
        <v>69</v>
      </c>
      <c r="BU45" s="145">
        <f>BW45+CD45</f>
        <v>1160</v>
      </c>
      <c r="BV45" s="153" t="s">
        <v>69</v>
      </c>
      <c r="BW45" s="154">
        <v>967</v>
      </c>
      <c r="BX45" s="153" t="s">
        <v>69</v>
      </c>
      <c r="BY45" s="154">
        <v>666</v>
      </c>
      <c r="BZ45" s="154">
        <v>1269</v>
      </c>
      <c r="CA45" s="150" t="s">
        <v>69</v>
      </c>
      <c r="CB45" s="150" t="s">
        <v>69</v>
      </c>
      <c r="CC45" s="150" t="s">
        <v>69</v>
      </c>
      <c r="CD45" s="154">
        <v>193</v>
      </c>
      <c r="CE45" s="154">
        <v>64</v>
      </c>
      <c r="CF45" s="154">
        <v>322</v>
      </c>
      <c r="CG45" s="150" t="s">
        <v>69</v>
      </c>
      <c r="CH45" s="150" t="s">
        <v>69</v>
      </c>
      <c r="CI45" s="139">
        <v>1</v>
      </c>
    </row>
    <row r="46" spans="1:95" s="139" customFormat="1" ht="13.8" x14ac:dyDescent="0.3">
      <c r="A46" s="162" t="s">
        <v>56</v>
      </c>
      <c r="B46" s="139" t="s">
        <v>57</v>
      </c>
      <c r="C46" s="139" t="s">
        <v>58</v>
      </c>
      <c r="D46" s="175" t="s">
        <v>52</v>
      </c>
      <c r="E46" s="175" t="s">
        <v>437</v>
      </c>
      <c r="F46" s="147">
        <v>1989</v>
      </c>
      <c r="G46" s="148">
        <v>32622</v>
      </c>
      <c r="H46" s="148">
        <v>32775</v>
      </c>
      <c r="I46" s="149">
        <f t="shared" si="6"/>
        <v>154</v>
      </c>
      <c r="J46" s="153" t="s">
        <v>69</v>
      </c>
      <c r="K46" s="153" t="s">
        <v>69</v>
      </c>
      <c r="L46" s="153" t="s">
        <v>69</v>
      </c>
      <c r="M46" s="153" t="s">
        <v>69</v>
      </c>
      <c r="N46" s="204" t="s">
        <v>69</v>
      </c>
      <c r="O46" s="204" t="s">
        <v>69</v>
      </c>
      <c r="P46" s="204" t="s">
        <v>69</v>
      </c>
      <c r="Q46" s="204" t="s">
        <v>69</v>
      </c>
      <c r="R46" s="204" t="s">
        <v>69</v>
      </c>
      <c r="S46" s="204" t="s">
        <v>69</v>
      </c>
      <c r="T46" s="204" t="s">
        <v>69</v>
      </c>
      <c r="U46" s="204" t="s">
        <v>69</v>
      </c>
      <c r="V46" s="204" t="s">
        <v>69</v>
      </c>
      <c r="W46" s="204" t="s">
        <v>69</v>
      </c>
      <c r="X46" s="153" t="s">
        <v>848</v>
      </c>
      <c r="Y46" s="153" t="s">
        <v>848</v>
      </c>
      <c r="Z46" s="153" t="s">
        <v>848</v>
      </c>
      <c r="AA46" s="153" t="s">
        <v>848</v>
      </c>
      <c r="AB46" s="153" t="s">
        <v>848</v>
      </c>
      <c r="AC46" s="153" t="s">
        <v>848</v>
      </c>
      <c r="AD46" s="153" t="s">
        <v>848</v>
      </c>
      <c r="AE46" s="151">
        <v>31040</v>
      </c>
      <c r="AF46" s="140" t="s">
        <v>69</v>
      </c>
      <c r="AG46" s="151">
        <v>28954</v>
      </c>
      <c r="AH46" s="151">
        <v>33125</v>
      </c>
      <c r="AI46" s="142" t="s">
        <v>69</v>
      </c>
      <c r="AJ46" s="142" t="s">
        <v>69</v>
      </c>
      <c r="AK46" s="151">
        <v>145237</v>
      </c>
      <c r="AL46" s="142" t="s">
        <v>69</v>
      </c>
      <c r="AM46" s="151">
        <v>132829</v>
      </c>
      <c r="AN46" s="151">
        <v>157645</v>
      </c>
      <c r="AO46" s="151">
        <f t="shared" si="7"/>
        <v>373504</v>
      </c>
      <c r="AP46" s="151">
        <v>373504</v>
      </c>
      <c r="AQ46" s="142" t="s">
        <v>69</v>
      </c>
      <c r="AR46" s="151">
        <v>340268</v>
      </c>
      <c r="AS46" s="151">
        <v>406740</v>
      </c>
      <c r="AT46" s="154">
        <v>85354</v>
      </c>
      <c r="AU46" s="142" t="s">
        <v>69</v>
      </c>
      <c r="AV46" s="154">
        <v>76545</v>
      </c>
      <c r="AW46" s="154">
        <v>94163</v>
      </c>
      <c r="AX46" s="154">
        <v>287676</v>
      </c>
      <c r="AY46" s="150" t="s">
        <v>69</v>
      </c>
      <c r="AZ46" s="154">
        <v>257328</v>
      </c>
      <c r="BA46" s="154">
        <v>318024</v>
      </c>
      <c r="BB46" s="145">
        <f t="shared" si="8"/>
        <v>79825.142078120596</v>
      </c>
      <c r="BC46" s="150" t="s">
        <v>69</v>
      </c>
      <c r="BD46" s="177">
        <f t="shared" si="9"/>
        <v>4.6790270618556695</v>
      </c>
      <c r="BE46" s="145">
        <f t="shared" si="10"/>
        <v>79825.142078120596</v>
      </c>
      <c r="BF46" s="150" t="s">
        <v>848</v>
      </c>
      <c r="BG46" s="145">
        <f t="shared" si="11"/>
        <v>14890</v>
      </c>
      <c r="BH46" s="142" t="s">
        <v>69</v>
      </c>
      <c r="BI46" s="154">
        <v>12484</v>
      </c>
      <c r="BJ46" s="153" t="s">
        <v>69</v>
      </c>
      <c r="BK46" s="151">
        <v>10813</v>
      </c>
      <c r="BL46" s="154">
        <v>14155</v>
      </c>
      <c r="BM46" s="150" t="s">
        <v>69</v>
      </c>
      <c r="BN46" s="150" t="s">
        <v>69</v>
      </c>
      <c r="BO46" s="154">
        <v>2406</v>
      </c>
      <c r="BP46" s="150" t="s">
        <v>69</v>
      </c>
      <c r="BQ46" s="154">
        <v>1711</v>
      </c>
      <c r="BR46" s="154">
        <v>3101</v>
      </c>
      <c r="BS46" s="150" t="s">
        <v>69</v>
      </c>
      <c r="BT46" s="150" t="s">
        <v>69</v>
      </c>
      <c r="BU46" s="145">
        <f>BW46+CD46</f>
        <v>1411</v>
      </c>
      <c r="BV46" s="153" t="s">
        <v>69</v>
      </c>
      <c r="BW46" s="154">
        <v>1375</v>
      </c>
      <c r="BX46" s="153" t="s">
        <v>69</v>
      </c>
      <c r="BY46" s="154">
        <v>1085</v>
      </c>
      <c r="BZ46" s="154">
        <v>1665</v>
      </c>
      <c r="CA46" s="150" t="s">
        <v>69</v>
      </c>
      <c r="CB46" s="150" t="s">
        <v>69</v>
      </c>
      <c r="CC46" s="150" t="s">
        <v>69</v>
      </c>
      <c r="CD46" s="154">
        <v>36</v>
      </c>
      <c r="CE46" s="154">
        <v>8</v>
      </c>
      <c r="CF46" s="154">
        <v>74</v>
      </c>
      <c r="CG46" s="150" t="s">
        <v>69</v>
      </c>
      <c r="CH46" s="150" t="s">
        <v>69</v>
      </c>
      <c r="CI46" s="139">
        <v>4</v>
      </c>
    </row>
    <row r="47" spans="1:95" s="139" customFormat="1" ht="13.8" x14ac:dyDescent="0.3">
      <c r="A47" s="146" t="s">
        <v>35</v>
      </c>
      <c r="B47" s="139" t="s">
        <v>36</v>
      </c>
      <c r="C47" s="139" t="s">
        <v>37</v>
      </c>
      <c r="D47" s="175" t="s">
        <v>38</v>
      </c>
      <c r="E47" s="175" t="s">
        <v>436</v>
      </c>
      <c r="F47" s="147">
        <v>1990</v>
      </c>
      <c r="G47" s="148">
        <v>32986</v>
      </c>
      <c r="H47" s="148">
        <v>33139</v>
      </c>
      <c r="I47" s="149">
        <f t="shared" si="6"/>
        <v>154</v>
      </c>
      <c r="J47" s="153" t="s">
        <v>69</v>
      </c>
      <c r="K47" s="153" t="s">
        <v>69</v>
      </c>
      <c r="L47" s="153" t="s">
        <v>69</v>
      </c>
      <c r="M47" s="153" t="s">
        <v>69</v>
      </c>
      <c r="N47" s="204" t="s">
        <v>69</v>
      </c>
      <c r="O47" s="204" t="s">
        <v>69</v>
      </c>
      <c r="P47" s="204" t="s">
        <v>69</v>
      </c>
      <c r="Q47" s="204" t="s">
        <v>69</v>
      </c>
      <c r="R47" s="204" t="s">
        <v>69</v>
      </c>
      <c r="S47" s="204" t="s">
        <v>69</v>
      </c>
      <c r="T47" s="204" t="s">
        <v>69</v>
      </c>
      <c r="U47" s="204" t="s">
        <v>69</v>
      </c>
      <c r="V47" s="204" t="s">
        <v>69</v>
      </c>
      <c r="W47" s="204" t="s">
        <v>69</v>
      </c>
      <c r="X47" s="153" t="s">
        <v>848</v>
      </c>
      <c r="Y47" s="153" t="s">
        <v>848</v>
      </c>
      <c r="Z47" s="153" t="s">
        <v>848</v>
      </c>
      <c r="AA47" s="153" t="s">
        <v>848</v>
      </c>
      <c r="AB47" s="153" t="s">
        <v>848</v>
      </c>
      <c r="AC47" s="153" t="s">
        <v>848</v>
      </c>
      <c r="AD47" s="153" t="s">
        <v>848</v>
      </c>
      <c r="AE47" s="151">
        <v>33923</v>
      </c>
      <c r="AF47" s="151">
        <v>1444</v>
      </c>
      <c r="AG47" s="142" t="s">
        <v>69</v>
      </c>
      <c r="AH47" s="142" t="s">
        <v>69</v>
      </c>
      <c r="AI47" s="142" t="s">
        <v>69</v>
      </c>
      <c r="AJ47" s="142" t="s">
        <v>69</v>
      </c>
      <c r="AK47" s="151">
        <v>146175</v>
      </c>
      <c r="AL47" s="151">
        <v>5609</v>
      </c>
      <c r="AM47" s="142" t="s">
        <v>69</v>
      </c>
      <c r="AN47" s="142" t="s">
        <v>69</v>
      </c>
      <c r="AO47" s="151">
        <f t="shared" si="7"/>
        <v>383976</v>
      </c>
      <c r="AP47" s="151">
        <v>383976</v>
      </c>
      <c r="AQ47" s="151">
        <v>16494</v>
      </c>
      <c r="AR47" s="142" t="s">
        <v>69</v>
      </c>
      <c r="AS47" s="142" t="s">
        <v>69</v>
      </c>
      <c r="AT47" s="154">
        <v>83106</v>
      </c>
      <c r="AU47" s="154">
        <v>4798</v>
      </c>
      <c r="AV47" s="142" t="s">
        <v>69</v>
      </c>
      <c r="AW47" s="142" t="s">
        <v>69</v>
      </c>
      <c r="AX47" s="142">
        <v>300167</v>
      </c>
      <c r="AY47" s="142">
        <v>14147</v>
      </c>
      <c r="AZ47" s="142" t="s">
        <v>69</v>
      </c>
      <c r="BA47" s="142" t="s">
        <v>69</v>
      </c>
      <c r="BB47" s="145">
        <f t="shared" si="8"/>
        <v>89109.750969728062</v>
      </c>
      <c r="BC47" s="150" t="s">
        <v>69</v>
      </c>
      <c r="BD47" s="177">
        <f t="shared" si="9"/>
        <v>4.3090233764702415</v>
      </c>
      <c r="BE47" s="145">
        <f t="shared" si="10"/>
        <v>89109.750969728062</v>
      </c>
      <c r="BF47" s="150" t="s">
        <v>848</v>
      </c>
      <c r="BG47" s="151">
        <v>15792</v>
      </c>
      <c r="BH47" s="151">
        <v>1551</v>
      </c>
      <c r="BI47" s="154">
        <v>11774</v>
      </c>
      <c r="BJ47" s="154">
        <v>1093</v>
      </c>
      <c r="BK47" s="150" t="s">
        <v>69</v>
      </c>
      <c r="BL47" s="150" t="s">
        <v>69</v>
      </c>
      <c r="BM47" s="150" t="s">
        <v>69</v>
      </c>
      <c r="BN47" s="150" t="s">
        <v>69</v>
      </c>
      <c r="BO47" s="145">
        <f t="shared" ref="BO47:BO50" si="12">BG47-BI47</f>
        <v>4018</v>
      </c>
      <c r="BP47" s="150" t="s">
        <v>69</v>
      </c>
      <c r="BQ47" s="150" t="s">
        <v>69</v>
      </c>
      <c r="BR47" s="150" t="s">
        <v>69</v>
      </c>
      <c r="BS47" s="150" t="s">
        <v>69</v>
      </c>
      <c r="BT47" s="150" t="s">
        <v>69</v>
      </c>
      <c r="BU47" s="154">
        <v>1650</v>
      </c>
      <c r="BV47" s="154">
        <v>223</v>
      </c>
      <c r="BW47" s="154">
        <v>1467</v>
      </c>
      <c r="BX47" s="154">
        <v>223</v>
      </c>
      <c r="BY47" s="150" t="s">
        <v>69</v>
      </c>
      <c r="BZ47" s="150" t="s">
        <v>69</v>
      </c>
      <c r="CA47" s="150" t="s">
        <v>69</v>
      </c>
      <c r="CB47" s="150" t="s">
        <v>69</v>
      </c>
      <c r="CC47" s="150" t="s">
        <v>69</v>
      </c>
      <c r="CD47" s="145">
        <f>1650-BW47</f>
        <v>183</v>
      </c>
      <c r="CE47" s="140" t="s">
        <v>69</v>
      </c>
      <c r="CF47" s="150" t="s">
        <v>69</v>
      </c>
      <c r="CG47" s="150" t="s">
        <v>69</v>
      </c>
      <c r="CH47" s="150" t="s">
        <v>69</v>
      </c>
      <c r="CI47" s="139">
        <v>53</v>
      </c>
    </row>
    <row r="48" spans="1:95" s="139" customFormat="1" ht="13.8" x14ac:dyDescent="0.3">
      <c r="A48" s="146" t="s">
        <v>39</v>
      </c>
      <c r="B48" s="139" t="s">
        <v>40</v>
      </c>
      <c r="C48" s="139" t="s">
        <v>37</v>
      </c>
      <c r="D48" s="175" t="s">
        <v>38</v>
      </c>
      <c r="E48" s="175" t="s">
        <v>436</v>
      </c>
      <c r="F48" s="147">
        <v>1991</v>
      </c>
      <c r="G48" s="148">
        <v>33343</v>
      </c>
      <c r="H48" s="148">
        <v>33510</v>
      </c>
      <c r="I48" s="149">
        <f t="shared" si="6"/>
        <v>168</v>
      </c>
      <c r="J48" s="153" t="s">
        <v>69</v>
      </c>
      <c r="K48" s="153" t="s">
        <v>69</v>
      </c>
      <c r="L48" s="153" t="s">
        <v>69</v>
      </c>
      <c r="M48" s="153" t="s">
        <v>69</v>
      </c>
      <c r="N48" s="204" t="s">
        <v>69</v>
      </c>
      <c r="O48" s="204" t="s">
        <v>69</v>
      </c>
      <c r="P48" s="204" t="s">
        <v>69</v>
      </c>
      <c r="Q48" s="204" t="s">
        <v>69</v>
      </c>
      <c r="R48" s="204" t="s">
        <v>69</v>
      </c>
      <c r="S48" s="204" t="s">
        <v>69</v>
      </c>
      <c r="T48" s="204" t="s">
        <v>69</v>
      </c>
      <c r="U48" s="204" t="s">
        <v>69</v>
      </c>
      <c r="V48" s="204" t="s">
        <v>69</v>
      </c>
      <c r="W48" s="204" t="s">
        <v>69</v>
      </c>
      <c r="X48" s="153" t="s">
        <v>848</v>
      </c>
      <c r="Y48" s="153" t="s">
        <v>848</v>
      </c>
      <c r="Z48" s="153" t="s">
        <v>848</v>
      </c>
      <c r="AA48" s="153" t="s">
        <v>848</v>
      </c>
      <c r="AB48" s="153" t="s">
        <v>848</v>
      </c>
      <c r="AC48" s="153" t="s">
        <v>848</v>
      </c>
      <c r="AD48" s="153" t="s">
        <v>848</v>
      </c>
      <c r="AE48" s="151">
        <v>35889</v>
      </c>
      <c r="AF48" s="151">
        <v>1741</v>
      </c>
      <c r="AG48" s="142" t="s">
        <v>69</v>
      </c>
      <c r="AH48" s="142" t="s">
        <v>69</v>
      </c>
      <c r="AI48" s="142" t="s">
        <v>69</v>
      </c>
      <c r="AJ48" s="142" t="s">
        <v>69</v>
      </c>
      <c r="AK48" s="151">
        <v>153534</v>
      </c>
      <c r="AL48" s="151">
        <v>7348</v>
      </c>
      <c r="AM48" s="142" t="s">
        <v>69</v>
      </c>
      <c r="AN48" s="142" t="s">
        <v>69</v>
      </c>
      <c r="AO48" s="151">
        <f t="shared" si="7"/>
        <v>394275</v>
      </c>
      <c r="AP48" s="151">
        <v>394275</v>
      </c>
      <c r="AQ48" s="151">
        <v>18174</v>
      </c>
      <c r="AR48" s="142" t="s">
        <v>69</v>
      </c>
      <c r="AS48" s="142" t="s">
        <v>69</v>
      </c>
      <c r="AT48" s="154">
        <v>69475</v>
      </c>
      <c r="AU48" s="154">
        <v>5370</v>
      </c>
      <c r="AV48" s="142" t="s">
        <v>69</v>
      </c>
      <c r="AW48" s="142" t="s">
        <v>69</v>
      </c>
      <c r="AX48" s="142">
        <v>324788</v>
      </c>
      <c r="AY48" s="142">
        <v>16266</v>
      </c>
      <c r="AZ48" s="142" t="s">
        <v>69</v>
      </c>
      <c r="BA48" s="142" t="s">
        <v>69</v>
      </c>
      <c r="BB48" s="145">
        <f t="shared" si="8"/>
        <v>92162.879069131275</v>
      </c>
      <c r="BC48" s="150" t="s">
        <v>69</v>
      </c>
      <c r="BD48" s="177">
        <f t="shared" si="9"/>
        <v>4.2780239070467267</v>
      </c>
      <c r="BE48" s="145">
        <f t="shared" si="10"/>
        <v>92162.879069131275</v>
      </c>
      <c r="BF48" s="150" t="s">
        <v>848</v>
      </c>
      <c r="BG48" s="151">
        <v>10974</v>
      </c>
      <c r="BH48" s="151">
        <v>1051</v>
      </c>
      <c r="BI48" s="154">
        <v>8611</v>
      </c>
      <c r="BJ48" s="154">
        <v>817</v>
      </c>
      <c r="BK48" s="150" t="s">
        <v>69</v>
      </c>
      <c r="BL48" s="150" t="s">
        <v>69</v>
      </c>
      <c r="BM48" s="150" t="s">
        <v>69</v>
      </c>
      <c r="BN48" s="150" t="s">
        <v>69</v>
      </c>
      <c r="BO48" s="145">
        <f t="shared" si="12"/>
        <v>2363</v>
      </c>
      <c r="BP48" s="150" t="s">
        <v>69</v>
      </c>
      <c r="BQ48" s="150" t="s">
        <v>69</v>
      </c>
      <c r="BR48" s="150" t="s">
        <v>69</v>
      </c>
      <c r="BS48" s="150" t="s">
        <v>69</v>
      </c>
      <c r="BT48" s="150" t="s">
        <v>69</v>
      </c>
      <c r="BU48" s="154">
        <v>873</v>
      </c>
      <c r="BV48" s="154">
        <v>112</v>
      </c>
      <c r="BW48" s="154">
        <v>802</v>
      </c>
      <c r="BX48" s="154">
        <v>105</v>
      </c>
      <c r="BY48" s="150" t="s">
        <v>69</v>
      </c>
      <c r="BZ48" s="150" t="s">
        <v>69</v>
      </c>
      <c r="CA48" s="150" t="s">
        <v>69</v>
      </c>
      <c r="CB48" s="150" t="s">
        <v>69</v>
      </c>
      <c r="CC48" s="150" t="s">
        <v>69</v>
      </c>
      <c r="CD48" s="145">
        <f>873-BW48</f>
        <v>71</v>
      </c>
      <c r="CE48" s="140" t="s">
        <v>69</v>
      </c>
      <c r="CF48" s="150" t="s">
        <v>69</v>
      </c>
      <c r="CG48" s="150" t="s">
        <v>69</v>
      </c>
      <c r="CH48" s="150" t="s">
        <v>69</v>
      </c>
      <c r="CI48" s="139">
        <v>16</v>
      </c>
    </row>
    <row r="49" spans="1:88" s="139" customFormat="1" ht="13.8" x14ac:dyDescent="0.3">
      <c r="A49" s="146" t="s">
        <v>0</v>
      </c>
      <c r="B49" s="139" t="s">
        <v>1</v>
      </c>
      <c r="C49" s="139" t="s">
        <v>2</v>
      </c>
      <c r="D49" s="175" t="s">
        <v>38</v>
      </c>
      <c r="E49" s="175" t="s">
        <v>435</v>
      </c>
      <c r="F49" s="147">
        <v>1992</v>
      </c>
      <c r="G49" s="148">
        <v>33721</v>
      </c>
      <c r="H49" s="148">
        <v>33874</v>
      </c>
      <c r="I49" s="149">
        <f t="shared" si="6"/>
        <v>154</v>
      </c>
      <c r="J49" s="153" t="s">
        <v>69</v>
      </c>
      <c r="K49" s="153" t="s">
        <v>69</v>
      </c>
      <c r="L49" s="153" t="s">
        <v>69</v>
      </c>
      <c r="M49" s="153" t="s">
        <v>69</v>
      </c>
      <c r="N49" s="204" t="s">
        <v>69</v>
      </c>
      <c r="O49" s="204" t="s">
        <v>69</v>
      </c>
      <c r="P49" s="204" t="s">
        <v>69</v>
      </c>
      <c r="Q49" s="204" t="s">
        <v>69</v>
      </c>
      <c r="R49" s="204" t="s">
        <v>69</v>
      </c>
      <c r="S49" s="204" t="s">
        <v>69</v>
      </c>
      <c r="T49" s="204" t="s">
        <v>69</v>
      </c>
      <c r="U49" s="204" t="s">
        <v>69</v>
      </c>
      <c r="V49" s="204" t="s">
        <v>69</v>
      </c>
      <c r="W49" s="204" t="s">
        <v>69</v>
      </c>
      <c r="X49" s="153" t="s">
        <v>848</v>
      </c>
      <c r="Y49" s="153" t="s">
        <v>848</v>
      </c>
      <c r="Z49" s="153" t="s">
        <v>848</v>
      </c>
      <c r="AA49" s="153" t="s">
        <v>848</v>
      </c>
      <c r="AB49" s="153" t="s">
        <v>848</v>
      </c>
      <c r="AC49" s="153" t="s">
        <v>848</v>
      </c>
      <c r="AD49" s="153" t="s">
        <v>848</v>
      </c>
      <c r="AE49" s="151">
        <v>34997</v>
      </c>
      <c r="AF49" s="151">
        <v>2189</v>
      </c>
      <c r="AG49" s="142" t="s">
        <v>69</v>
      </c>
      <c r="AH49" s="142" t="s">
        <v>69</v>
      </c>
      <c r="AI49" s="142" t="s">
        <v>69</v>
      </c>
      <c r="AJ49" s="142" t="s">
        <v>69</v>
      </c>
      <c r="AK49" s="151">
        <v>146126</v>
      </c>
      <c r="AL49" s="151">
        <v>8875</v>
      </c>
      <c r="AM49" s="142" t="s">
        <v>69</v>
      </c>
      <c r="AN49" s="142" t="s">
        <v>69</v>
      </c>
      <c r="AO49" s="151">
        <f t="shared" si="7"/>
        <v>388498</v>
      </c>
      <c r="AP49" s="151">
        <v>388498</v>
      </c>
      <c r="AQ49" s="151">
        <v>23139</v>
      </c>
      <c r="AR49" s="142" t="s">
        <v>69</v>
      </c>
      <c r="AS49" s="142" t="s">
        <v>69</v>
      </c>
      <c r="AT49" s="154">
        <v>84718</v>
      </c>
      <c r="AU49" s="154">
        <v>6975</v>
      </c>
      <c r="AV49" s="142" t="s">
        <v>69</v>
      </c>
      <c r="AW49" s="142" t="s">
        <v>69</v>
      </c>
      <c r="AX49" s="142">
        <v>301588</v>
      </c>
      <c r="AY49" s="142">
        <v>18067</v>
      </c>
      <c r="AZ49" s="142" t="s">
        <v>69</v>
      </c>
      <c r="BA49" s="142" t="s">
        <v>69</v>
      </c>
      <c r="BB49" s="145">
        <f t="shared" si="8"/>
        <v>93044.800418816638</v>
      </c>
      <c r="BC49" s="150" t="s">
        <v>69</v>
      </c>
      <c r="BD49" s="177">
        <f t="shared" si="9"/>
        <v>4.1753864616967169</v>
      </c>
      <c r="BE49" s="145">
        <f t="shared" si="10"/>
        <v>93044.800418816638</v>
      </c>
      <c r="BF49" s="150" t="s">
        <v>848</v>
      </c>
      <c r="BG49" s="151">
        <v>11819</v>
      </c>
      <c r="BH49" s="151">
        <v>1114</v>
      </c>
      <c r="BI49" s="154">
        <v>9265</v>
      </c>
      <c r="BJ49" s="154">
        <v>829</v>
      </c>
      <c r="BK49" s="150" t="s">
        <v>69</v>
      </c>
      <c r="BL49" s="150" t="s">
        <v>69</v>
      </c>
      <c r="BM49" s="150" t="s">
        <v>69</v>
      </c>
      <c r="BN49" s="150" t="s">
        <v>69</v>
      </c>
      <c r="BO49" s="145">
        <f t="shared" si="12"/>
        <v>2554</v>
      </c>
      <c r="BP49" s="150" t="s">
        <v>69</v>
      </c>
      <c r="BQ49" s="150" t="s">
        <v>69</v>
      </c>
      <c r="BR49" s="150" t="s">
        <v>69</v>
      </c>
      <c r="BS49" s="150" t="s">
        <v>69</v>
      </c>
      <c r="BT49" s="150" t="s">
        <v>69</v>
      </c>
      <c r="BU49" s="154">
        <v>682</v>
      </c>
      <c r="BV49" s="154">
        <v>132</v>
      </c>
      <c r="BW49" s="154">
        <v>646</v>
      </c>
      <c r="BX49" s="154">
        <v>131</v>
      </c>
      <c r="BY49" s="150" t="s">
        <v>69</v>
      </c>
      <c r="BZ49" s="150" t="s">
        <v>69</v>
      </c>
      <c r="CA49" s="150" t="s">
        <v>69</v>
      </c>
      <c r="CB49" s="150" t="s">
        <v>69</v>
      </c>
      <c r="CC49" s="150" t="s">
        <v>69</v>
      </c>
      <c r="CD49" s="145">
        <f t="shared" ref="CD49:CD63" si="13">BU49-BW49</f>
        <v>36</v>
      </c>
      <c r="CE49" s="140" t="s">
        <v>69</v>
      </c>
      <c r="CF49" s="150" t="s">
        <v>69</v>
      </c>
      <c r="CG49" s="150" t="s">
        <v>69</v>
      </c>
      <c r="CH49" s="150" t="s">
        <v>69</v>
      </c>
      <c r="CI49" s="139">
        <v>8</v>
      </c>
    </row>
    <row r="50" spans="1:88" s="139" customFormat="1" ht="13.8" x14ac:dyDescent="0.3">
      <c r="A50" s="162" t="s">
        <v>3</v>
      </c>
      <c r="B50" s="139" t="s">
        <v>4</v>
      </c>
      <c r="C50" s="139" t="s">
        <v>2</v>
      </c>
      <c r="D50" s="175" t="s">
        <v>38</v>
      </c>
      <c r="E50" s="175" t="s">
        <v>435</v>
      </c>
      <c r="F50" s="147">
        <v>1993</v>
      </c>
      <c r="G50" s="148">
        <v>34085</v>
      </c>
      <c r="H50" s="148">
        <v>34238</v>
      </c>
      <c r="I50" s="149">
        <f t="shared" si="6"/>
        <v>154</v>
      </c>
      <c r="J50" s="153" t="s">
        <v>69</v>
      </c>
      <c r="K50" s="153" t="s">
        <v>69</v>
      </c>
      <c r="L50" s="153" t="s">
        <v>69</v>
      </c>
      <c r="M50" s="153" t="s">
        <v>69</v>
      </c>
      <c r="N50" s="204" t="s">
        <v>69</v>
      </c>
      <c r="O50" s="204" t="s">
        <v>69</v>
      </c>
      <c r="P50" s="204" t="s">
        <v>69</v>
      </c>
      <c r="Q50" s="204" t="s">
        <v>69</v>
      </c>
      <c r="R50" s="204" t="s">
        <v>69</v>
      </c>
      <c r="S50" s="204" t="s">
        <v>69</v>
      </c>
      <c r="T50" s="204" t="s">
        <v>69</v>
      </c>
      <c r="U50" s="204" t="s">
        <v>69</v>
      </c>
      <c r="V50" s="204" t="s">
        <v>69</v>
      </c>
      <c r="W50" s="204" t="s">
        <v>69</v>
      </c>
      <c r="X50" s="153" t="s">
        <v>848</v>
      </c>
      <c r="Y50" s="153" t="s">
        <v>848</v>
      </c>
      <c r="Z50" s="153" t="s">
        <v>848</v>
      </c>
      <c r="AA50" s="153" t="s">
        <v>848</v>
      </c>
      <c r="AB50" s="153" t="s">
        <v>848</v>
      </c>
      <c r="AC50" s="153" t="s">
        <v>848</v>
      </c>
      <c r="AD50" s="153" t="s">
        <v>848</v>
      </c>
      <c r="AE50" s="151">
        <v>33740</v>
      </c>
      <c r="AF50" s="151">
        <v>1930</v>
      </c>
      <c r="AG50" s="142" t="s">
        <v>69</v>
      </c>
      <c r="AH50" s="142" t="s">
        <v>69</v>
      </c>
      <c r="AI50" s="142" t="s">
        <v>69</v>
      </c>
      <c r="AJ50" s="142" t="s">
        <v>69</v>
      </c>
      <c r="AK50" s="151">
        <v>140214</v>
      </c>
      <c r="AL50" s="151">
        <v>8831</v>
      </c>
      <c r="AM50" s="142" t="s">
        <v>69</v>
      </c>
      <c r="AN50" s="142" t="s">
        <v>69</v>
      </c>
      <c r="AO50" s="151">
        <f t="shared" si="7"/>
        <v>349965</v>
      </c>
      <c r="AP50" s="151">
        <v>349965</v>
      </c>
      <c r="AQ50" s="151">
        <v>22012</v>
      </c>
      <c r="AR50" s="142" t="s">
        <v>69</v>
      </c>
      <c r="AS50" s="142" t="s">
        <v>69</v>
      </c>
      <c r="AT50" s="154">
        <v>78820</v>
      </c>
      <c r="AU50" s="154">
        <v>6800</v>
      </c>
      <c r="AV50" s="142" t="s">
        <v>69</v>
      </c>
      <c r="AW50" s="142" t="s">
        <v>69</v>
      </c>
      <c r="AX50" s="142">
        <v>270838</v>
      </c>
      <c r="AY50" s="142">
        <v>18192</v>
      </c>
      <c r="AZ50" s="142" t="s">
        <v>69</v>
      </c>
      <c r="BA50" s="142" t="s">
        <v>69</v>
      </c>
      <c r="BB50" s="145">
        <f t="shared" si="8"/>
        <v>84212.839659377802</v>
      </c>
      <c r="BC50" s="150" t="s">
        <v>69</v>
      </c>
      <c r="BD50" s="177">
        <f t="shared" si="9"/>
        <v>4.1557202133965623</v>
      </c>
      <c r="BE50" s="145">
        <f t="shared" si="10"/>
        <v>84212.839659377802</v>
      </c>
      <c r="BF50" s="150" t="s">
        <v>848</v>
      </c>
      <c r="BG50" s="151">
        <v>9580</v>
      </c>
      <c r="BH50" s="151">
        <v>927</v>
      </c>
      <c r="BI50" s="154">
        <v>6928</v>
      </c>
      <c r="BJ50" s="154">
        <v>650</v>
      </c>
      <c r="BK50" s="150" t="s">
        <v>69</v>
      </c>
      <c r="BL50" s="150" t="s">
        <v>69</v>
      </c>
      <c r="BM50" s="150" t="s">
        <v>69</v>
      </c>
      <c r="BN50" s="150" t="s">
        <v>69</v>
      </c>
      <c r="BO50" s="145">
        <f t="shared" si="12"/>
        <v>2652</v>
      </c>
      <c r="BP50" s="150" t="s">
        <v>69</v>
      </c>
      <c r="BQ50" s="150" t="s">
        <v>69</v>
      </c>
      <c r="BR50" s="150" t="s">
        <v>69</v>
      </c>
      <c r="BS50" s="150" t="s">
        <v>69</v>
      </c>
      <c r="BT50" s="150" t="s">
        <v>69</v>
      </c>
      <c r="BU50" s="154">
        <v>985</v>
      </c>
      <c r="BV50" s="154">
        <v>173</v>
      </c>
      <c r="BW50" s="154">
        <v>945</v>
      </c>
      <c r="BX50" s="154">
        <v>173</v>
      </c>
      <c r="BY50" s="150" t="s">
        <v>69</v>
      </c>
      <c r="BZ50" s="150" t="s">
        <v>69</v>
      </c>
      <c r="CA50" s="150" t="s">
        <v>69</v>
      </c>
      <c r="CB50" s="150" t="s">
        <v>69</v>
      </c>
      <c r="CC50" s="150" t="s">
        <v>69</v>
      </c>
      <c r="CD50" s="145">
        <f t="shared" si="13"/>
        <v>40</v>
      </c>
      <c r="CE50" s="140" t="s">
        <v>69</v>
      </c>
      <c r="CF50" s="150" t="s">
        <v>69</v>
      </c>
      <c r="CG50" s="150" t="s">
        <v>69</v>
      </c>
      <c r="CH50" s="150" t="s">
        <v>69</v>
      </c>
      <c r="CI50" s="139">
        <v>4</v>
      </c>
    </row>
    <row r="51" spans="1:88" s="139" customFormat="1" ht="13.8" x14ac:dyDescent="0.3">
      <c r="A51" s="162" t="s">
        <v>5</v>
      </c>
      <c r="B51" s="139" t="s">
        <v>6</v>
      </c>
      <c r="C51" s="139" t="s">
        <v>2</v>
      </c>
      <c r="D51" s="175" t="s">
        <v>38</v>
      </c>
      <c r="E51" s="175" t="s">
        <v>435</v>
      </c>
      <c r="F51" s="147">
        <v>1994</v>
      </c>
      <c r="G51" s="148">
        <v>34449</v>
      </c>
      <c r="H51" s="148">
        <v>34602</v>
      </c>
      <c r="I51" s="149">
        <f t="shared" si="6"/>
        <v>154</v>
      </c>
      <c r="J51" s="153" t="s">
        <v>69</v>
      </c>
      <c r="K51" s="153" t="s">
        <v>69</v>
      </c>
      <c r="L51" s="153" t="s">
        <v>69</v>
      </c>
      <c r="M51" s="153" t="s">
        <v>69</v>
      </c>
      <c r="N51" s="204" t="s">
        <v>69</v>
      </c>
      <c r="O51" s="204" t="s">
        <v>69</v>
      </c>
      <c r="P51" s="204" t="s">
        <v>69</v>
      </c>
      <c r="Q51" s="204" t="s">
        <v>69</v>
      </c>
      <c r="R51" s="204" t="s">
        <v>69</v>
      </c>
      <c r="S51" s="204" t="s">
        <v>69</v>
      </c>
      <c r="T51" s="204" t="s">
        <v>69</v>
      </c>
      <c r="U51" s="204" t="s">
        <v>69</v>
      </c>
      <c r="V51" s="204" t="s">
        <v>69</v>
      </c>
      <c r="W51" s="204" t="s">
        <v>69</v>
      </c>
      <c r="X51" s="153" t="s">
        <v>848</v>
      </c>
      <c r="Y51" s="153" t="s">
        <v>848</v>
      </c>
      <c r="Z51" s="153" t="s">
        <v>848</v>
      </c>
      <c r="AA51" s="153" t="s">
        <v>848</v>
      </c>
      <c r="AB51" s="153" t="s">
        <v>848</v>
      </c>
      <c r="AC51" s="153" t="s">
        <v>848</v>
      </c>
      <c r="AD51" s="153" t="s">
        <v>848</v>
      </c>
      <c r="AE51" s="151">
        <v>36713</v>
      </c>
      <c r="AF51" s="151">
        <v>2379</v>
      </c>
      <c r="AG51" s="142" t="s">
        <v>69</v>
      </c>
      <c r="AH51" s="142" t="s">
        <v>69</v>
      </c>
      <c r="AI51" s="142" t="s">
        <v>69</v>
      </c>
      <c r="AJ51" s="142" t="s">
        <v>69</v>
      </c>
      <c r="AK51" s="151">
        <v>148160</v>
      </c>
      <c r="AL51" s="151">
        <v>10819</v>
      </c>
      <c r="AM51" s="142" t="s">
        <v>69</v>
      </c>
      <c r="AN51" s="142" t="s">
        <v>69</v>
      </c>
      <c r="AO51" s="151">
        <f t="shared" si="7"/>
        <v>384528</v>
      </c>
      <c r="AP51" s="151">
        <v>384528</v>
      </c>
      <c r="AQ51" s="151">
        <v>30522</v>
      </c>
      <c r="AR51" s="142" t="s">
        <v>69</v>
      </c>
      <c r="AS51" s="142" t="s">
        <v>69</v>
      </c>
      <c r="AT51" s="154">
        <v>63398</v>
      </c>
      <c r="AU51" s="154">
        <v>6628</v>
      </c>
      <c r="AV51" s="142" t="s">
        <v>69</v>
      </c>
      <c r="AW51" s="142" t="s">
        <v>69</v>
      </c>
      <c r="AX51" s="142">
        <v>320385</v>
      </c>
      <c r="AY51" s="142">
        <v>25095</v>
      </c>
      <c r="AZ51" s="142" t="s">
        <v>69</v>
      </c>
      <c r="BA51" s="142" t="s">
        <v>69</v>
      </c>
      <c r="BB51" s="145">
        <f t="shared" si="8"/>
        <v>95283.318466522673</v>
      </c>
      <c r="BC51" s="150" t="s">
        <v>69</v>
      </c>
      <c r="BD51" s="177">
        <f t="shared" si="9"/>
        <v>4.0356277068068538</v>
      </c>
      <c r="BE51" s="145">
        <f t="shared" si="10"/>
        <v>95283.318466522673</v>
      </c>
      <c r="BF51" s="150" t="s">
        <v>848</v>
      </c>
      <c r="BG51" s="151">
        <v>12890</v>
      </c>
      <c r="BH51" s="151">
        <v>1335</v>
      </c>
      <c r="BI51" s="154">
        <v>8843</v>
      </c>
      <c r="BJ51" s="154">
        <v>887</v>
      </c>
      <c r="BK51" s="150" t="s">
        <v>69</v>
      </c>
      <c r="BL51" s="150" t="s">
        <v>69</v>
      </c>
      <c r="BM51" s="150" t="s">
        <v>69</v>
      </c>
      <c r="BN51" s="150" t="s">
        <v>69</v>
      </c>
      <c r="BO51" s="154">
        <v>4047</v>
      </c>
      <c r="BP51" s="150">
        <v>1007</v>
      </c>
      <c r="BQ51" s="150" t="s">
        <v>69</v>
      </c>
      <c r="BR51" s="150" t="s">
        <v>69</v>
      </c>
      <c r="BS51" s="150" t="s">
        <v>69</v>
      </c>
      <c r="BT51" s="150" t="s">
        <v>69</v>
      </c>
      <c r="BU51" s="154">
        <v>919</v>
      </c>
      <c r="BV51" s="154">
        <v>205</v>
      </c>
      <c r="BW51" s="154">
        <v>702</v>
      </c>
      <c r="BX51" s="154">
        <v>136</v>
      </c>
      <c r="BY51" s="150" t="s">
        <v>69</v>
      </c>
      <c r="BZ51" s="150" t="s">
        <v>69</v>
      </c>
      <c r="CA51" s="150" t="s">
        <v>69</v>
      </c>
      <c r="CB51" s="150" t="s">
        <v>69</v>
      </c>
      <c r="CC51" s="150" t="s">
        <v>69</v>
      </c>
      <c r="CD51" s="145">
        <f t="shared" si="13"/>
        <v>217</v>
      </c>
      <c r="CE51" s="140" t="s">
        <v>69</v>
      </c>
      <c r="CF51" s="150" t="s">
        <v>69</v>
      </c>
      <c r="CG51" s="150" t="s">
        <v>69</v>
      </c>
      <c r="CH51" s="150" t="s">
        <v>69</v>
      </c>
      <c r="CI51" s="139">
        <v>19</v>
      </c>
    </row>
    <row r="52" spans="1:88" s="164" customFormat="1" x14ac:dyDescent="0.3">
      <c r="A52" s="57" t="s">
        <v>703</v>
      </c>
      <c r="D52" s="318"/>
      <c r="E52" s="318"/>
      <c r="F52" s="205"/>
      <c r="G52" s="319"/>
      <c r="H52" s="319"/>
      <c r="I52" s="167"/>
      <c r="J52" s="172"/>
      <c r="K52" s="167"/>
      <c r="L52" s="167"/>
      <c r="M52" s="167"/>
      <c r="N52" s="172"/>
      <c r="O52" s="172"/>
      <c r="P52" s="172"/>
      <c r="Q52" s="172"/>
      <c r="R52" s="172"/>
      <c r="S52" s="172"/>
      <c r="T52" s="172"/>
      <c r="U52" s="172"/>
      <c r="V52" s="172"/>
      <c r="W52" s="172"/>
      <c r="X52" s="172"/>
      <c r="Y52" s="172"/>
      <c r="Z52" s="172"/>
      <c r="AA52" s="172"/>
      <c r="AB52" s="172"/>
      <c r="AC52" s="172"/>
      <c r="AD52" s="172"/>
      <c r="AE52" s="320"/>
      <c r="AF52" s="320"/>
      <c r="AG52" s="169"/>
      <c r="AH52" s="169"/>
      <c r="AI52" s="169"/>
      <c r="AJ52" s="169"/>
      <c r="AK52" s="320"/>
      <c r="AL52" s="320"/>
      <c r="AM52" s="169"/>
      <c r="AN52" s="169"/>
      <c r="AO52" s="320"/>
      <c r="AP52" s="320"/>
      <c r="AQ52" s="320"/>
      <c r="AR52" s="169"/>
      <c r="AS52" s="169"/>
      <c r="AT52" s="324"/>
      <c r="AU52" s="324"/>
      <c r="AV52" s="169"/>
      <c r="AW52" s="169"/>
      <c r="AX52" s="169"/>
      <c r="AY52" s="169"/>
      <c r="AZ52" s="169"/>
      <c r="BA52" s="169"/>
      <c r="BB52" s="321"/>
      <c r="BC52" s="322"/>
      <c r="BD52" s="323"/>
      <c r="BE52" s="321"/>
      <c r="BG52" s="320"/>
      <c r="BH52" s="320"/>
      <c r="BI52" s="324"/>
      <c r="BJ52" s="324"/>
      <c r="BK52" s="322"/>
      <c r="BL52" s="322"/>
      <c r="BM52" s="322"/>
      <c r="BN52" s="322"/>
      <c r="BO52" s="324"/>
      <c r="BP52" s="322"/>
      <c r="BQ52" s="322"/>
      <c r="BR52" s="322"/>
      <c r="BS52" s="322"/>
      <c r="BT52" s="322"/>
      <c r="BU52" s="324"/>
      <c r="BV52" s="324"/>
      <c r="BW52" s="324"/>
      <c r="BX52" s="324"/>
      <c r="BY52" s="324"/>
      <c r="BZ52" s="324"/>
      <c r="CA52" s="324"/>
      <c r="CB52" s="324"/>
      <c r="CC52" s="324"/>
      <c r="CD52" s="321"/>
      <c r="CE52" s="168"/>
      <c r="CF52" s="322"/>
      <c r="CG52" s="322"/>
      <c r="CH52" s="322"/>
    </row>
    <row r="53" spans="1:88" s="139" customFormat="1" ht="13.8" x14ac:dyDescent="0.3">
      <c r="A53" s="162" t="s">
        <v>7</v>
      </c>
      <c r="B53" s="139" t="s">
        <v>8</v>
      </c>
      <c r="C53" s="139" t="s">
        <v>9</v>
      </c>
      <c r="D53" s="175" t="s">
        <v>38</v>
      </c>
      <c r="E53" s="175" t="s">
        <v>435</v>
      </c>
      <c r="F53" s="147">
        <v>1995</v>
      </c>
      <c r="G53" s="148">
        <v>34813</v>
      </c>
      <c r="H53" s="148">
        <v>34966</v>
      </c>
      <c r="I53" s="149">
        <f t="shared" si="6"/>
        <v>154</v>
      </c>
      <c r="J53" s="153" t="s">
        <v>69</v>
      </c>
      <c r="K53" s="153" t="s">
        <v>69</v>
      </c>
      <c r="L53" s="153" t="s">
        <v>69</v>
      </c>
      <c r="M53" s="153" t="s">
        <v>69</v>
      </c>
      <c r="N53" s="204" t="s">
        <v>69</v>
      </c>
      <c r="O53" s="204" t="s">
        <v>69</v>
      </c>
      <c r="P53" s="204" t="s">
        <v>69</v>
      </c>
      <c r="Q53" s="204" t="s">
        <v>69</v>
      </c>
      <c r="R53" s="204" t="s">
        <v>69</v>
      </c>
      <c r="S53" s="204" t="s">
        <v>69</v>
      </c>
      <c r="T53" s="204" t="s">
        <v>69</v>
      </c>
      <c r="U53" s="204" t="s">
        <v>69</v>
      </c>
      <c r="V53" s="204" t="s">
        <v>69</v>
      </c>
      <c r="W53" s="204" t="s">
        <v>69</v>
      </c>
      <c r="X53" s="153" t="s">
        <v>848</v>
      </c>
      <c r="Y53" s="153" t="s">
        <v>848</v>
      </c>
      <c r="Z53" s="153" t="s">
        <v>848</v>
      </c>
      <c r="AA53" s="153" t="s">
        <v>848</v>
      </c>
      <c r="AB53" s="153" t="s">
        <v>848</v>
      </c>
      <c r="AC53" s="153" t="s">
        <v>848</v>
      </c>
      <c r="AD53" s="153" t="s">
        <v>848</v>
      </c>
      <c r="AE53" s="151">
        <v>31806</v>
      </c>
      <c r="AF53" s="151">
        <v>1258</v>
      </c>
      <c r="AG53" s="142" t="s">
        <v>69</v>
      </c>
      <c r="AH53" s="142" t="s">
        <v>69</v>
      </c>
      <c r="AI53" s="142" t="s">
        <v>69</v>
      </c>
      <c r="AJ53" s="142" t="s">
        <v>69</v>
      </c>
      <c r="AK53" s="151">
        <v>129911</v>
      </c>
      <c r="AL53" s="151">
        <v>5501</v>
      </c>
      <c r="AM53" s="142" t="s">
        <v>69</v>
      </c>
      <c r="AN53" s="142" t="s">
        <v>69</v>
      </c>
      <c r="AO53" s="151">
        <f t="shared" si="7"/>
        <v>326807</v>
      </c>
      <c r="AP53" s="151">
        <v>326807</v>
      </c>
      <c r="AQ53" s="151">
        <v>14543</v>
      </c>
      <c r="AR53" s="142" t="s">
        <v>69</v>
      </c>
      <c r="AS53" s="142" t="s">
        <v>69</v>
      </c>
      <c r="AT53" s="154">
        <v>60158</v>
      </c>
      <c r="AU53" s="154">
        <v>3734</v>
      </c>
      <c r="AV53" s="142" t="s">
        <v>69</v>
      </c>
      <c r="AW53" s="142" t="s">
        <v>69</v>
      </c>
      <c r="AX53" s="142">
        <v>265923</v>
      </c>
      <c r="AY53" s="142">
        <v>12390</v>
      </c>
      <c r="AZ53" s="142" t="s">
        <v>69</v>
      </c>
      <c r="BA53" s="142" t="s">
        <v>69</v>
      </c>
      <c r="BB53" s="145">
        <f t="shared" si="8"/>
        <v>80011.880764523405</v>
      </c>
      <c r="BC53" s="150" t="s">
        <v>69</v>
      </c>
      <c r="BD53" s="177">
        <f t="shared" si="9"/>
        <v>4.0844809155505253</v>
      </c>
      <c r="BE53" s="145">
        <f t="shared" si="10"/>
        <v>80011.880764523405</v>
      </c>
      <c r="BF53" s="140" t="s">
        <v>848</v>
      </c>
      <c r="BG53" s="151">
        <v>12486</v>
      </c>
      <c r="BH53" s="151">
        <v>1158</v>
      </c>
      <c r="BI53" s="154">
        <v>9252</v>
      </c>
      <c r="BJ53" s="154">
        <v>762</v>
      </c>
      <c r="BK53" s="150" t="s">
        <v>69</v>
      </c>
      <c r="BL53" s="150" t="s">
        <v>69</v>
      </c>
      <c r="BM53" s="150" t="s">
        <v>69</v>
      </c>
      <c r="BN53" s="150" t="s">
        <v>69</v>
      </c>
      <c r="BO53" s="154">
        <v>3234</v>
      </c>
      <c r="BP53" s="150">
        <v>872</v>
      </c>
      <c r="BQ53" s="150" t="s">
        <v>69</v>
      </c>
      <c r="BR53" s="150" t="s">
        <v>69</v>
      </c>
      <c r="BS53" s="150" t="s">
        <v>69</v>
      </c>
      <c r="BT53" s="150" t="s">
        <v>69</v>
      </c>
      <c r="BU53" s="154">
        <v>833</v>
      </c>
      <c r="BV53" s="154">
        <v>183</v>
      </c>
      <c r="BW53" s="154">
        <v>812</v>
      </c>
      <c r="BX53" s="154">
        <v>181</v>
      </c>
      <c r="BY53" s="150" t="s">
        <v>69</v>
      </c>
      <c r="BZ53" s="150" t="s">
        <v>69</v>
      </c>
      <c r="CA53" s="150" t="s">
        <v>69</v>
      </c>
      <c r="CB53" s="150" t="s">
        <v>69</v>
      </c>
      <c r="CC53" s="150" t="s">
        <v>69</v>
      </c>
      <c r="CD53" s="145">
        <f t="shared" si="13"/>
        <v>21</v>
      </c>
      <c r="CE53" s="140" t="s">
        <v>69</v>
      </c>
      <c r="CF53" s="150" t="s">
        <v>69</v>
      </c>
      <c r="CG53" s="150" t="s">
        <v>69</v>
      </c>
      <c r="CH53" s="150" t="s">
        <v>69</v>
      </c>
      <c r="CI53" s="139">
        <v>68</v>
      </c>
    </row>
    <row r="54" spans="1:88" s="164" customFormat="1" x14ac:dyDescent="0.3">
      <c r="A54" s="57" t="s">
        <v>704</v>
      </c>
      <c r="D54" s="318"/>
      <c r="E54" s="318"/>
      <c r="F54" s="205"/>
      <c r="G54" s="319"/>
      <c r="H54" s="319"/>
      <c r="I54" s="167"/>
      <c r="J54" s="172"/>
      <c r="K54" s="167"/>
      <c r="L54" s="167"/>
      <c r="M54" s="167"/>
      <c r="N54" s="172"/>
      <c r="O54" s="172"/>
      <c r="P54" s="172"/>
      <c r="Q54" s="172"/>
      <c r="R54" s="172"/>
      <c r="S54" s="172"/>
      <c r="T54" s="172"/>
      <c r="U54" s="172"/>
      <c r="V54" s="172"/>
      <c r="W54" s="172"/>
      <c r="X54" s="172"/>
      <c r="Y54" s="172"/>
      <c r="Z54" s="172"/>
      <c r="AA54" s="172"/>
      <c r="AB54" s="172"/>
      <c r="AC54" s="172"/>
      <c r="AD54" s="172"/>
      <c r="AE54" s="320"/>
      <c r="AF54" s="320"/>
      <c r="AG54" s="169"/>
      <c r="AH54" s="169"/>
      <c r="AI54" s="169"/>
      <c r="AJ54" s="169"/>
      <c r="AK54" s="320"/>
      <c r="AL54" s="320"/>
      <c r="AM54" s="169"/>
      <c r="AN54" s="169"/>
      <c r="AO54" s="320"/>
      <c r="AP54" s="320"/>
      <c r="AQ54" s="320"/>
      <c r="AR54" s="169"/>
      <c r="AS54" s="169"/>
      <c r="AT54" s="324"/>
      <c r="AU54" s="324"/>
      <c r="AV54" s="169"/>
      <c r="AW54" s="169"/>
      <c r="AX54" s="169"/>
      <c r="AY54" s="169"/>
      <c r="AZ54" s="169"/>
      <c r="BA54" s="169"/>
      <c r="BB54" s="321"/>
      <c r="BC54" s="322"/>
      <c r="BD54" s="323"/>
      <c r="BE54" s="321"/>
      <c r="BG54" s="320"/>
      <c r="BH54" s="320"/>
      <c r="BI54" s="324"/>
      <c r="BJ54" s="324"/>
      <c r="BK54" s="322"/>
      <c r="BL54" s="322"/>
      <c r="BM54" s="322"/>
      <c r="BN54" s="322"/>
      <c r="BO54" s="324"/>
      <c r="BP54" s="322"/>
      <c r="BQ54" s="322"/>
      <c r="BR54" s="322"/>
      <c r="BS54" s="322"/>
      <c r="BT54" s="322"/>
      <c r="BU54" s="324"/>
      <c r="BV54" s="324"/>
      <c r="BW54" s="324"/>
      <c r="BX54" s="324"/>
      <c r="BY54" s="322"/>
      <c r="BZ54" s="322"/>
      <c r="CA54" s="324"/>
      <c r="CB54" s="324"/>
      <c r="CC54" s="324"/>
      <c r="CD54" s="321"/>
      <c r="CE54" s="168"/>
      <c r="CF54" s="322"/>
      <c r="CG54" s="322"/>
      <c r="CH54" s="322"/>
    </row>
    <row r="55" spans="1:88" s="139" customFormat="1" ht="13.8" x14ac:dyDescent="0.3">
      <c r="A55" s="162" t="s">
        <v>10</v>
      </c>
      <c r="B55" s="139" t="s">
        <v>11</v>
      </c>
      <c r="C55" s="139" t="s">
        <v>9</v>
      </c>
      <c r="D55" s="175" t="s">
        <v>38</v>
      </c>
      <c r="E55" s="175" t="s">
        <v>435</v>
      </c>
      <c r="F55" s="147">
        <v>1996</v>
      </c>
      <c r="G55" s="148">
        <v>35177</v>
      </c>
      <c r="H55" s="148">
        <v>35330</v>
      </c>
      <c r="I55" s="149">
        <f t="shared" si="6"/>
        <v>154</v>
      </c>
      <c r="J55" s="153" t="s">
        <v>69</v>
      </c>
      <c r="K55" s="153" t="s">
        <v>69</v>
      </c>
      <c r="L55" s="153" t="s">
        <v>69</v>
      </c>
      <c r="M55" s="153" t="s">
        <v>69</v>
      </c>
      <c r="N55" s="204" t="s">
        <v>69</v>
      </c>
      <c r="O55" s="204" t="s">
        <v>69</v>
      </c>
      <c r="P55" s="204" t="s">
        <v>69</v>
      </c>
      <c r="Q55" s="204" t="s">
        <v>69</v>
      </c>
      <c r="R55" s="204" t="s">
        <v>69</v>
      </c>
      <c r="S55" s="204" t="s">
        <v>69</v>
      </c>
      <c r="T55" s="204" t="s">
        <v>69</v>
      </c>
      <c r="U55" s="204" t="s">
        <v>69</v>
      </c>
      <c r="V55" s="204" t="s">
        <v>69</v>
      </c>
      <c r="W55" s="204" t="s">
        <v>69</v>
      </c>
      <c r="X55" s="153" t="s">
        <v>848</v>
      </c>
      <c r="Y55" s="153" t="s">
        <v>848</v>
      </c>
      <c r="Z55" s="153" t="s">
        <v>848</v>
      </c>
      <c r="AA55" s="153" t="s">
        <v>848</v>
      </c>
      <c r="AB55" s="153" t="s">
        <v>848</v>
      </c>
      <c r="AC55" s="153" t="s">
        <v>848</v>
      </c>
      <c r="AD55" s="153" t="s">
        <v>848</v>
      </c>
      <c r="AE55" s="151">
        <v>32773</v>
      </c>
      <c r="AF55" s="151">
        <v>1589</v>
      </c>
      <c r="AG55" s="142" t="s">
        <v>69</v>
      </c>
      <c r="AH55" s="142" t="s">
        <v>69</v>
      </c>
      <c r="AI55" s="142" t="s">
        <v>69</v>
      </c>
      <c r="AJ55" s="142" t="s">
        <v>69</v>
      </c>
      <c r="AK55" s="151">
        <v>138856</v>
      </c>
      <c r="AL55" s="151">
        <v>7411</v>
      </c>
      <c r="AM55" s="142" t="s">
        <v>69</v>
      </c>
      <c r="AN55" s="142" t="s">
        <v>69</v>
      </c>
      <c r="AO55" s="151">
        <f t="shared" si="7"/>
        <v>355381</v>
      </c>
      <c r="AP55" s="151">
        <v>355381</v>
      </c>
      <c r="AQ55" s="151">
        <v>20480</v>
      </c>
      <c r="AR55" s="142" t="s">
        <v>69</v>
      </c>
      <c r="AS55" s="142" t="s">
        <v>69</v>
      </c>
      <c r="AT55" s="154">
        <v>67555</v>
      </c>
      <c r="AU55" s="154">
        <v>5328</v>
      </c>
      <c r="AV55" s="142" t="s">
        <v>69</v>
      </c>
      <c r="AW55" s="142" t="s">
        <v>69</v>
      </c>
      <c r="AX55" s="142">
        <v>287481</v>
      </c>
      <c r="AY55" s="142">
        <v>17486</v>
      </c>
      <c r="AZ55" s="142" t="s">
        <v>69</v>
      </c>
      <c r="BA55" s="142" t="s">
        <v>69</v>
      </c>
      <c r="BB55" s="145">
        <f t="shared" si="8"/>
        <v>83877.553098173652</v>
      </c>
      <c r="BC55" s="150" t="s">
        <v>69</v>
      </c>
      <c r="BD55" s="177">
        <f t="shared" si="9"/>
        <v>4.2369023281359652</v>
      </c>
      <c r="BE55" s="145">
        <f t="shared" si="10"/>
        <v>83877.553098173652</v>
      </c>
      <c r="BF55" s="140" t="s">
        <v>848</v>
      </c>
      <c r="BG55" s="151">
        <v>14341</v>
      </c>
      <c r="BH55" s="151">
        <v>1486</v>
      </c>
      <c r="BI55" s="154">
        <v>11158</v>
      </c>
      <c r="BJ55" s="154">
        <v>1053</v>
      </c>
      <c r="BK55" s="150" t="s">
        <v>69</v>
      </c>
      <c r="BL55" s="150" t="s">
        <v>69</v>
      </c>
      <c r="BM55" s="150" t="s">
        <v>69</v>
      </c>
      <c r="BN55" s="150" t="s">
        <v>69</v>
      </c>
      <c r="BO55" s="154">
        <v>3183</v>
      </c>
      <c r="BP55" s="150">
        <v>1049</v>
      </c>
      <c r="BQ55" s="150" t="s">
        <v>69</v>
      </c>
      <c r="BR55" s="150" t="s">
        <v>69</v>
      </c>
      <c r="BS55" s="150" t="s">
        <v>69</v>
      </c>
      <c r="BT55" s="150" t="s">
        <v>69</v>
      </c>
      <c r="BU55" s="154">
        <v>805</v>
      </c>
      <c r="BV55" s="154">
        <v>141</v>
      </c>
      <c r="BW55" s="154">
        <v>774</v>
      </c>
      <c r="BX55" s="154">
        <v>140</v>
      </c>
      <c r="BY55" s="150" t="s">
        <v>69</v>
      </c>
      <c r="BZ55" s="150" t="s">
        <v>69</v>
      </c>
      <c r="CA55" s="150" t="s">
        <v>69</v>
      </c>
      <c r="CB55" s="150" t="s">
        <v>69</v>
      </c>
      <c r="CC55" s="150" t="s">
        <v>69</v>
      </c>
      <c r="CD55" s="145">
        <f t="shared" si="13"/>
        <v>31</v>
      </c>
      <c r="CE55" s="140" t="s">
        <v>69</v>
      </c>
      <c r="CF55" s="150" t="s">
        <v>69</v>
      </c>
      <c r="CG55" s="150" t="s">
        <v>69</v>
      </c>
      <c r="CH55" s="150" t="s">
        <v>69</v>
      </c>
      <c r="CI55" s="139">
        <v>11</v>
      </c>
    </row>
    <row r="56" spans="1:88" s="139" customFormat="1" ht="13.8" x14ac:dyDescent="0.3">
      <c r="A56" s="162" t="s">
        <v>12</v>
      </c>
      <c r="B56" s="139" t="s">
        <v>13</v>
      </c>
      <c r="C56" s="139" t="s">
        <v>2</v>
      </c>
      <c r="D56" s="175" t="s">
        <v>38</v>
      </c>
      <c r="E56" s="175" t="s">
        <v>435</v>
      </c>
      <c r="F56" s="147">
        <v>1997</v>
      </c>
      <c r="G56" s="148">
        <v>35548</v>
      </c>
      <c r="H56" s="148">
        <v>35701</v>
      </c>
      <c r="I56" s="149">
        <f t="shared" si="6"/>
        <v>154</v>
      </c>
      <c r="J56" s="153" t="s">
        <v>69</v>
      </c>
      <c r="K56" s="153" t="s">
        <v>69</v>
      </c>
      <c r="L56" s="153" t="s">
        <v>69</v>
      </c>
      <c r="M56" s="153" t="s">
        <v>69</v>
      </c>
      <c r="N56" s="204" t="s">
        <v>69</v>
      </c>
      <c r="O56" s="204" t="s">
        <v>69</v>
      </c>
      <c r="P56" s="204" t="s">
        <v>69</v>
      </c>
      <c r="Q56" s="204" t="s">
        <v>69</v>
      </c>
      <c r="R56" s="204" t="s">
        <v>69</v>
      </c>
      <c r="S56" s="204" t="s">
        <v>69</v>
      </c>
      <c r="T56" s="204" t="s">
        <v>69</v>
      </c>
      <c r="U56" s="204" t="s">
        <v>69</v>
      </c>
      <c r="V56" s="204" t="s">
        <v>69</v>
      </c>
      <c r="W56" s="204" t="s">
        <v>69</v>
      </c>
      <c r="X56" s="153" t="s">
        <v>848</v>
      </c>
      <c r="Y56" s="153" t="s">
        <v>848</v>
      </c>
      <c r="Z56" s="153" t="s">
        <v>848</v>
      </c>
      <c r="AA56" s="153" t="s">
        <v>848</v>
      </c>
      <c r="AB56" s="153" t="s">
        <v>848</v>
      </c>
      <c r="AC56" s="153" t="s">
        <v>848</v>
      </c>
      <c r="AD56" s="153" t="s">
        <v>848</v>
      </c>
      <c r="AE56" s="151">
        <v>30344</v>
      </c>
      <c r="AF56" s="151">
        <v>1219</v>
      </c>
      <c r="AG56" s="142" t="s">
        <v>69</v>
      </c>
      <c r="AH56" s="142" t="s">
        <v>69</v>
      </c>
      <c r="AI56" s="142" t="s">
        <v>69</v>
      </c>
      <c r="AJ56" s="142" t="s">
        <v>69</v>
      </c>
      <c r="AK56" s="151">
        <v>120283</v>
      </c>
      <c r="AL56" s="151">
        <v>5032</v>
      </c>
      <c r="AM56" s="142" t="s">
        <v>69</v>
      </c>
      <c r="AN56" s="142" t="s">
        <v>69</v>
      </c>
      <c r="AO56" s="151">
        <f t="shared" si="7"/>
        <v>305097</v>
      </c>
      <c r="AP56" s="151">
        <v>305097</v>
      </c>
      <c r="AQ56" s="151">
        <v>14316</v>
      </c>
      <c r="AR56" s="142" t="s">
        <v>69</v>
      </c>
      <c r="AS56" s="142" t="s">
        <v>69</v>
      </c>
      <c r="AT56" s="154">
        <v>78435</v>
      </c>
      <c r="AU56" s="154">
        <v>6416</v>
      </c>
      <c r="AV56" s="142" t="s">
        <v>69</v>
      </c>
      <c r="AW56" s="142" t="s">
        <v>69</v>
      </c>
      <c r="AX56" s="142">
        <v>226921</v>
      </c>
      <c r="AY56" s="142">
        <v>10411</v>
      </c>
      <c r="AZ56" s="142" t="s">
        <v>69</v>
      </c>
      <c r="BA56" s="142" t="s">
        <v>69</v>
      </c>
      <c r="BB56" s="145">
        <f t="shared" si="8"/>
        <v>76967.346740603403</v>
      </c>
      <c r="BC56" s="150" t="s">
        <v>69</v>
      </c>
      <c r="BD56" s="177">
        <f t="shared" si="9"/>
        <v>3.963979699446349</v>
      </c>
      <c r="BE56" s="145">
        <f t="shared" si="10"/>
        <v>76967.346740603403</v>
      </c>
      <c r="BF56" s="140" t="s">
        <v>848</v>
      </c>
      <c r="BG56" s="151">
        <v>18248</v>
      </c>
      <c r="BH56" s="151">
        <v>1954</v>
      </c>
      <c r="BI56" s="154">
        <v>12547</v>
      </c>
      <c r="BJ56" s="154">
        <v>1327</v>
      </c>
      <c r="BK56" s="150" t="s">
        <v>69</v>
      </c>
      <c r="BL56" s="150" t="s">
        <v>69</v>
      </c>
      <c r="BM56" s="150" t="s">
        <v>69</v>
      </c>
      <c r="BN56" s="150" t="s">
        <v>69</v>
      </c>
      <c r="BO56" s="154">
        <v>5701</v>
      </c>
      <c r="BP56" s="150">
        <v>1434</v>
      </c>
      <c r="BQ56" s="150" t="s">
        <v>69</v>
      </c>
      <c r="BR56" s="150" t="s">
        <v>69</v>
      </c>
      <c r="BS56" s="150" t="s">
        <v>69</v>
      </c>
      <c r="BT56" s="150" t="s">
        <v>69</v>
      </c>
      <c r="BU56" s="154">
        <v>1663</v>
      </c>
      <c r="BV56" s="154">
        <v>412</v>
      </c>
      <c r="BW56" s="154">
        <v>1295</v>
      </c>
      <c r="BX56" s="154">
        <v>345</v>
      </c>
      <c r="BY56" s="150" t="s">
        <v>69</v>
      </c>
      <c r="BZ56" s="150" t="s">
        <v>69</v>
      </c>
      <c r="CA56" s="150" t="s">
        <v>69</v>
      </c>
      <c r="CB56" s="150" t="s">
        <v>69</v>
      </c>
      <c r="CC56" s="150" t="s">
        <v>69</v>
      </c>
      <c r="CD56" s="145">
        <f t="shared" si="13"/>
        <v>368</v>
      </c>
      <c r="CE56" s="140" t="s">
        <v>69</v>
      </c>
      <c r="CF56" s="150" t="s">
        <v>69</v>
      </c>
      <c r="CG56" s="150" t="s">
        <v>69</v>
      </c>
      <c r="CH56" s="150" t="s">
        <v>69</v>
      </c>
      <c r="CI56" s="139">
        <v>6</v>
      </c>
    </row>
    <row r="57" spans="1:88" s="139" customFormat="1" ht="13.8" x14ac:dyDescent="0.3">
      <c r="A57" s="162" t="s">
        <v>14</v>
      </c>
      <c r="B57" s="139" t="s">
        <v>15</v>
      </c>
      <c r="C57" s="139" t="s">
        <v>9</v>
      </c>
      <c r="D57" s="175" t="s">
        <v>38</v>
      </c>
      <c r="E57" s="175" t="s">
        <v>435</v>
      </c>
      <c r="F57" s="147">
        <v>1998</v>
      </c>
      <c r="G57" s="148">
        <v>35912</v>
      </c>
      <c r="H57" s="148">
        <v>36065</v>
      </c>
      <c r="I57" s="149">
        <f t="shared" si="6"/>
        <v>154</v>
      </c>
      <c r="J57" s="153" t="s">
        <v>69</v>
      </c>
      <c r="K57" s="153" t="s">
        <v>69</v>
      </c>
      <c r="L57" s="153" t="s">
        <v>69</v>
      </c>
      <c r="M57" s="153" t="s">
        <v>69</v>
      </c>
      <c r="N57" s="204" t="s">
        <v>69</v>
      </c>
      <c r="O57" s="204" t="s">
        <v>69</v>
      </c>
      <c r="P57" s="204" t="s">
        <v>69</v>
      </c>
      <c r="Q57" s="204" t="s">
        <v>69</v>
      </c>
      <c r="R57" s="204" t="s">
        <v>69</v>
      </c>
      <c r="S57" s="204" t="s">
        <v>69</v>
      </c>
      <c r="T57" s="204" t="s">
        <v>69</v>
      </c>
      <c r="U57" s="204" t="s">
        <v>69</v>
      </c>
      <c r="V57" s="204" t="s">
        <v>69</v>
      </c>
      <c r="W57" s="204" t="s">
        <v>69</v>
      </c>
      <c r="X57" s="153" t="s">
        <v>848</v>
      </c>
      <c r="Y57" s="153" t="s">
        <v>848</v>
      </c>
      <c r="Z57" s="153" t="s">
        <v>848</v>
      </c>
      <c r="AA57" s="153" t="s">
        <v>848</v>
      </c>
      <c r="AB57" s="153" t="s">
        <v>848</v>
      </c>
      <c r="AC57" s="153" t="s">
        <v>848</v>
      </c>
      <c r="AD57" s="153" t="s">
        <v>848</v>
      </c>
      <c r="AE57" s="151">
        <v>28970</v>
      </c>
      <c r="AF57" s="151">
        <v>1473</v>
      </c>
      <c r="AG57" s="142" t="s">
        <v>69</v>
      </c>
      <c r="AH57" s="142" t="s">
        <v>69</v>
      </c>
      <c r="AI57" s="142" t="s">
        <v>69</v>
      </c>
      <c r="AJ57" s="142" t="s">
        <v>69</v>
      </c>
      <c r="AK57" s="151">
        <v>116200</v>
      </c>
      <c r="AL57" s="151">
        <v>6336</v>
      </c>
      <c r="AM57" s="142" t="s">
        <v>69</v>
      </c>
      <c r="AN57" s="142" t="s">
        <v>69</v>
      </c>
      <c r="AO57" s="151">
        <f t="shared" si="7"/>
        <v>297229</v>
      </c>
      <c r="AP57" s="151">
        <v>297229</v>
      </c>
      <c r="AQ57" s="151">
        <v>17461</v>
      </c>
      <c r="AR57" s="142" t="s">
        <v>69</v>
      </c>
      <c r="AS57" s="142" t="s">
        <v>69</v>
      </c>
      <c r="AT57" s="154">
        <v>75288</v>
      </c>
      <c r="AU57" s="154">
        <v>5552</v>
      </c>
      <c r="AV57" s="142" t="s">
        <v>69</v>
      </c>
      <c r="AW57" s="142" t="s">
        <v>69</v>
      </c>
      <c r="AX57" s="142">
        <v>221598</v>
      </c>
      <c r="AY57" s="142">
        <v>14565</v>
      </c>
      <c r="AZ57" s="142" t="s">
        <v>69</v>
      </c>
      <c r="BA57" s="142" t="s">
        <v>69</v>
      </c>
      <c r="BB57" s="145">
        <f t="shared" si="8"/>
        <v>74102.617297762481</v>
      </c>
      <c r="BC57" s="150" t="s">
        <v>69</v>
      </c>
      <c r="BD57" s="177">
        <f t="shared" si="9"/>
        <v>4.0110459095616156</v>
      </c>
      <c r="BE57" s="145">
        <f t="shared" si="10"/>
        <v>74102.617297762481</v>
      </c>
      <c r="BF57" s="140" t="s">
        <v>848</v>
      </c>
      <c r="BG57" s="151">
        <v>10398</v>
      </c>
      <c r="BH57" s="151">
        <v>1061</v>
      </c>
      <c r="BI57" s="154">
        <v>8200</v>
      </c>
      <c r="BJ57" s="154">
        <v>802</v>
      </c>
      <c r="BK57" s="150" t="s">
        <v>69</v>
      </c>
      <c r="BL57" s="150" t="s">
        <v>69</v>
      </c>
      <c r="BM57" s="150" t="s">
        <v>69</v>
      </c>
      <c r="BN57" s="150" t="s">
        <v>69</v>
      </c>
      <c r="BO57" s="154">
        <v>2198</v>
      </c>
      <c r="BP57" s="150">
        <v>695</v>
      </c>
      <c r="BQ57" s="150" t="s">
        <v>69</v>
      </c>
      <c r="BR57" s="150" t="s">
        <v>69</v>
      </c>
      <c r="BS57" s="150" t="s">
        <v>69</v>
      </c>
      <c r="BT57" s="150" t="s">
        <v>69</v>
      </c>
      <c r="BU57" s="154">
        <v>1163</v>
      </c>
      <c r="BV57" s="154">
        <v>296</v>
      </c>
      <c r="BW57" s="154">
        <v>659</v>
      </c>
      <c r="BX57" s="154">
        <v>106</v>
      </c>
      <c r="BY57" s="150" t="s">
        <v>69</v>
      </c>
      <c r="BZ57" s="150" t="s">
        <v>69</v>
      </c>
      <c r="CA57" s="150" t="s">
        <v>69</v>
      </c>
      <c r="CB57" s="150" t="s">
        <v>69</v>
      </c>
      <c r="CC57" s="150" t="s">
        <v>69</v>
      </c>
      <c r="CD57" s="145">
        <f t="shared" si="13"/>
        <v>504</v>
      </c>
      <c r="CE57" s="140" t="s">
        <v>69</v>
      </c>
      <c r="CF57" s="150" t="s">
        <v>69</v>
      </c>
      <c r="CG57" s="150" t="s">
        <v>69</v>
      </c>
      <c r="CH57" s="150" t="s">
        <v>69</v>
      </c>
      <c r="CI57" s="139">
        <v>45</v>
      </c>
    </row>
    <row r="58" spans="1:88" s="139" customFormat="1" ht="13.8" x14ac:dyDescent="0.3">
      <c r="A58" s="162" t="s">
        <v>16</v>
      </c>
      <c r="B58" s="139" t="s">
        <v>17</v>
      </c>
      <c r="C58" s="139" t="s">
        <v>18</v>
      </c>
      <c r="D58" s="175" t="s">
        <v>38</v>
      </c>
      <c r="E58" s="175" t="s">
        <v>435</v>
      </c>
      <c r="F58" s="147">
        <v>1999</v>
      </c>
      <c r="G58" s="148">
        <v>36276</v>
      </c>
      <c r="H58" s="148">
        <v>36429</v>
      </c>
      <c r="I58" s="149">
        <f t="shared" si="6"/>
        <v>154</v>
      </c>
      <c r="J58" s="153" t="s">
        <v>69</v>
      </c>
      <c r="K58" s="153" t="s">
        <v>69</v>
      </c>
      <c r="L58" s="153" t="s">
        <v>69</v>
      </c>
      <c r="M58" s="153" t="s">
        <v>69</v>
      </c>
      <c r="N58" s="204" t="s">
        <v>69</v>
      </c>
      <c r="O58" s="204" t="s">
        <v>69</v>
      </c>
      <c r="P58" s="204" t="s">
        <v>69</v>
      </c>
      <c r="Q58" s="204" t="s">
        <v>69</v>
      </c>
      <c r="R58" s="204" t="s">
        <v>69</v>
      </c>
      <c r="S58" s="204" t="s">
        <v>69</v>
      </c>
      <c r="T58" s="204" t="s">
        <v>69</v>
      </c>
      <c r="U58" s="204" t="s">
        <v>69</v>
      </c>
      <c r="V58" s="204" t="s">
        <v>69</v>
      </c>
      <c r="W58" s="204" t="s">
        <v>69</v>
      </c>
      <c r="X58" s="153" t="s">
        <v>848</v>
      </c>
      <c r="Y58" s="153" t="s">
        <v>848</v>
      </c>
      <c r="Z58" s="153" t="s">
        <v>848</v>
      </c>
      <c r="AA58" s="153" t="s">
        <v>848</v>
      </c>
      <c r="AB58" s="153" t="s">
        <v>848</v>
      </c>
      <c r="AC58" s="153" t="s">
        <v>848</v>
      </c>
      <c r="AD58" s="153" t="s">
        <v>848</v>
      </c>
      <c r="AE58" s="151">
        <v>28914</v>
      </c>
      <c r="AF58" s="151">
        <v>1318</v>
      </c>
      <c r="AG58" s="142" t="s">
        <v>69</v>
      </c>
      <c r="AH58" s="142" t="s">
        <v>69</v>
      </c>
      <c r="AI58" s="142" t="s">
        <v>69</v>
      </c>
      <c r="AJ58" s="142" t="s">
        <v>69</v>
      </c>
      <c r="AK58" s="151">
        <v>121524</v>
      </c>
      <c r="AL58" s="151">
        <v>5900</v>
      </c>
      <c r="AM58" s="142" t="s">
        <v>69</v>
      </c>
      <c r="AN58" s="142" t="s">
        <v>69</v>
      </c>
      <c r="AO58" s="151">
        <f t="shared" si="7"/>
        <v>316442</v>
      </c>
      <c r="AP58" s="151">
        <v>316442</v>
      </c>
      <c r="AQ58" s="151">
        <v>17261</v>
      </c>
      <c r="AR58" s="142" t="s">
        <v>69</v>
      </c>
      <c r="AS58" s="142" t="s">
        <v>69</v>
      </c>
      <c r="AT58" s="154">
        <v>63578</v>
      </c>
      <c r="AU58" s="154">
        <v>5146</v>
      </c>
      <c r="AV58" s="142" t="s">
        <v>69</v>
      </c>
      <c r="AW58" s="142" t="s">
        <v>69</v>
      </c>
      <c r="AX58" s="142">
        <v>252169</v>
      </c>
      <c r="AY58" s="142">
        <v>13924</v>
      </c>
      <c r="AZ58" s="142" t="s">
        <v>69</v>
      </c>
      <c r="BA58" s="142" t="s">
        <v>69</v>
      </c>
      <c r="BB58" s="145">
        <f t="shared" si="8"/>
        <v>75290.510417695274</v>
      </c>
      <c r="BC58" s="150" t="s">
        <v>69</v>
      </c>
      <c r="BD58" s="177">
        <f t="shared" si="9"/>
        <v>4.2029466694334925</v>
      </c>
      <c r="BE58" s="145">
        <f t="shared" si="10"/>
        <v>75290.510417695274</v>
      </c>
      <c r="BF58" s="140" t="s">
        <v>848</v>
      </c>
      <c r="BG58" s="151">
        <v>11090</v>
      </c>
      <c r="BH58" s="151">
        <v>1106</v>
      </c>
      <c r="BI58" s="154">
        <v>8105</v>
      </c>
      <c r="BJ58" s="154">
        <v>808</v>
      </c>
      <c r="BK58" s="150" t="s">
        <v>69</v>
      </c>
      <c r="BL58" s="150" t="s">
        <v>69</v>
      </c>
      <c r="BM58" s="150" t="s">
        <v>69</v>
      </c>
      <c r="BN58" s="150" t="s">
        <v>69</v>
      </c>
      <c r="BO58" s="154">
        <v>2985</v>
      </c>
      <c r="BP58" s="150">
        <v>755</v>
      </c>
      <c r="BQ58" s="150" t="s">
        <v>69</v>
      </c>
      <c r="BR58" s="150" t="s">
        <v>69</v>
      </c>
      <c r="BS58" s="150" t="s">
        <v>69</v>
      </c>
      <c r="BT58" s="150" t="s">
        <v>69</v>
      </c>
      <c r="BU58" s="154">
        <v>1197</v>
      </c>
      <c r="BV58" s="154">
        <v>185</v>
      </c>
      <c r="BW58" s="154">
        <v>1056</v>
      </c>
      <c r="BX58" s="154">
        <v>171</v>
      </c>
      <c r="BY58" s="150" t="s">
        <v>69</v>
      </c>
      <c r="BZ58" s="150" t="s">
        <v>69</v>
      </c>
      <c r="CA58" s="150" t="s">
        <v>69</v>
      </c>
      <c r="CB58" s="150" t="s">
        <v>69</v>
      </c>
      <c r="CC58" s="150" t="s">
        <v>69</v>
      </c>
      <c r="CD58" s="145">
        <f t="shared" si="13"/>
        <v>141</v>
      </c>
      <c r="CE58" s="140" t="s">
        <v>69</v>
      </c>
      <c r="CF58" s="150" t="s">
        <v>69</v>
      </c>
      <c r="CG58" s="150" t="s">
        <v>69</v>
      </c>
      <c r="CH58" s="150" t="s">
        <v>69</v>
      </c>
      <c r="CI58" s="139">
        <v>86</v>
      </c>
    </row>
    <row r="59" spans="1:88" s="139" customFormat="1" ht="13.8" x14ac:dyDescent="0.3">
      <c r="A59" s="162" t="s">
        <v>19</v>
      </c>
      <c r="B59" s="139" t="s">
        <v>20</v>
      </c>
      <c r="C59" s="139" t="s">
        <v>21</v>
      </c>
      <c r="D59" s="175" t="s">
        <v>38</v>
      </c>
      <c r="E59" s="175" t="s">
        <v>433</v>
      </c>
      <c r="F59" s="147">
        <v>2000</v>
      </c>
      <c r="G59" s="148">
        <v>36640</v>
      </c>
      <c r="H59" s="148">
        <v>36793</v>
      </c>
      <c r="I59" s="149">
        <f t="shared" si="6"/>
        <v>154</v>
      </c>
      <c r="J59" s="153" t="s">
        <v>69</v>
      </c>
      <c r="K59" s="153" t="s">
        <v>69</v>
      </c>
      <c r="L59" s="153" t="s">
        <v>69</v>
      </c>
      <c r="M59" s="153" t="s">
        <v>69</v>
      </c>
      <c r="N59" s="204" t="s">
        <v>69</v>
      </c>
      <c r="O59" s="204" t="s">
        <v>69</v>
      </c>
      <c r="P59" s="204" t="s">
        <v>69</v>
      </c>
      <c r="Q59" s="204" t="s">
        <v>69</v>
      </c>
      <c r="R59" s="204" t="s">
        <v>69</v>
      </c>
      <c r="S59" s="204" t="s">
        <v>69</v>
      </c>
      <c r="T59" s="204" t="s">
        <v>69</v>
      </c>
      <c r="U59" s="204" t="s">
        <v>69</v>
      </c>
      <c r="V59" s="204" t="s">
        <v>69</v>
      </c>
      <c r="W59" s="204" t="s">
        <v>69</v>
      </c>
      <c r="X59" s="153" t="s">
        <v>848</v>
      </c>
      <c r="Y59" s="153" t="s">
        <v>848</v>
      </c>
      <c r="Z59" s="153" t="s">
        <v>848</v>
      </c>
      <c r="AA59" s="153" t="s">
        <v>848</v>
      </c>
      <c r="AB59" s="153" t="s">
        <v>848</v>
      </c>
      <c r="AC59" s="153" t="s">
        <v>848</v>
      </c>
      <c r="AD59" s="153" t="s">
        <v>848</v>
      </c>
      <c r="AE59" s="151">
        <v>26994</v>
      </c>
      <c r="AF59" s="151">
        <v>1388</v>
      </c>
      <c r="AG59" s="142" t="s">
        <v>69</v>
      </c>
      <c r="AH59" s="142" t="s">
        <v>69</v>
      </c>
      <c r="AI59" s="142" t="s">
        <v>69</v>
      </c>
      <c r="AJ59" s="142" t="s">
        <v>69</v>
      </c>
      <c r="AK59" s="151">
        <v>110434</v>
      </c>
      <c r="AL59" s="151">
        <v>6054</v>
      </c>
      <c r="AM59" s="142" t="s">
        <v>69</v>
      </c>
      <c r="AN59" s="142" t="s">
        <v>69</v>
      </c>
      <c r="AO59" s="151">
        <f t="shared" si="7"/>
        <v>288525</v>
      </c>
      <c r="AP59" s="151">
        <v>288525</v>
      </c>
      <c r="AQ59" s="151">
        <v>17066</v>
      </c>
      <c r="AR59" s="142" t="s">
        <v>69</v>
      </c>
      <c r="AS59" s="142" t="s">
        <v>69</v>
      </c>
      <c r="AT59" s="154">
        <v>65190</v>
      </c>
      <c r="AU59" s="154">
        <v>4709</v>
      </c>
      <c r="AV59" s="142" t="s">
        <v>69</v>
      </c>
      <c r="AW59" s="142" t="s">
        <v>69</v>
      </c>
      <c r="AX59" s="142">
        <v>222710</v>
      </c>
      <c r="AY59" s="142">
        <v>14562</v>
      </c>
      <c r="AZ59" s="142" t="s">
        <v>69</v>
      </c>
      <c r="BA59" s="142" t="s">
        <v>69</v>
      </c>
      <c r="BB59" s="145">
        <f t="shared" si="8"/>
        <v>70525.778745676143</v>
      </c>
      <c r="BC59" s="150" t="s">
        <v>69</v>
      </c>
      <c r="BD59" s="177">
        <f t="shared" si="9"/>
        <v>4.0910572719863678</v>
      </c>
      <c r="BE59" s="145">
        <f t="shared" si="10"/>
        <v>70525.778745676143</v>
      </c>
      <c r="BF59" s="140" t="s">
        <v>848</v>
      </c>
      <c r="BG59" s="151">
        <v>7875</v>
      </c>
      <c r="BH59" s="151">
        <v>646</v>
      </c>
      <c r="BI59" s="154">
        <v>6169</v>
      </c>
      <c r="BJ59" s="154">
        <v>532</v>
      </c>
      <c r="BK59" s="150" t="s">
        <v>69</v>
      </c>
      <c r="BL59" s="150" t="s">
        <v>69</v>
      </c>
      <c r="BM59" s="150" t="s">
        <v>69</v>
      </c>
      <c r="BN59" s="150" t="s">
        <v>69</v>
      </c>
      <c r="BO59" s="154">
        <v>1706</v>
      </c>
      <c r="BP59" s="150">
        <v>366</v>
      </c>
      <c r="BQ59" s="150" t="s">
        <v>69</v>
      </c>
      <c r="BR59" s="150" t="s">
        <v>69</v>
      </c>
      <c r="BS59" s="150" t="s">
        <v>69</v>
      </c>
      <c r="BT59" s="150" t="s">
        <v>69</v>
      </c>
      <c r="BU59" s="154">
        <v>1756</v>
      </c>
      <c r="BV59" s="154">
        <v>239</v>
      </c>
      <c r="BW59" s="154">
        <v>1591</v>
      </c>
      <c r="BX59" s="154">
        <v>225</v>
      </c>
      <c r="BY59" s="150" t="s">
        <v>69</v>
      </c>
      <c r="BZ59" s="150" t="s">
        <v>69</v>
      </c>
      <c r="CA59" s="150" t="s">
        <v>69</v>
      </c>
      <c r="CB59" s="150" t="s">
        <v>69</v>
      </c>
      <c r="CC59" s="150" t="s">
        <v>69</v>
      </c>
      <c r="CD59" s="145">
        <f t="shared" si="13"/>
        <v>165</v>
      </c>
      <c r="CE59" s="140" t="s">
        <v>69</v>
      </c>
      <c r="CF59" s="150" t="s">
        <v>69</v>
      </c>
      <c r="CG59" s="150" t="s">
        <v>69</v>
      </c>
      <c r="CH59" s="150" t="s">
        <v>69</v>
      </c>
      <c r="CI59" s="139">
        <v>66</v>
      </c>
    </row>
    <row r="60" spans="1:88" s="139" customFormat="1" ht="13.8" x14ac:dyDescent="0.3">
      <c r="A60" s="162" t="s">
        <v>22</v>
      </c>
      <c r="B60" s="139" t="s">
        <v>23</v>
      </c>
      <c r="C60" s="139" t="s">
        <v>24</v>
      </c>
      <c r="D60" s="175" t="s">
        <v>38</v>
      </c>
      <c r="E60" s="175" t="s">
        <v>433</v>
      </c>
      <c r="F60" s="147">
        <v>2001</v>
      </c>
      <c r="G60" s="148">
        <v>37004</v>
      </c>
      <c r="H60" s="148">
        <v>37157</v>
      </c>
      <c r="I60" s="149">
        <f t="shared" si="6"/>
        <v>154</v>
      </c>
      <c r="J60" s="153" t="s">
        <v>69</v>
      </c>
      <c r="K60" s="153" t="s">
        <v>69</v>
      </c>
      <c r="L60" s="153" t="s">
        <v>69</v>
      </c>
      <c r="M60" s="153" t="s">
        <v>69</v>
      </c>
      <c r="N60" s="204" t="s">
        <v>69</v>
      </c>
      <c r="O60" s="204" t="s">
        <v>69</v>
      </c>
      <c r="P60" s="204" t="s">
        <v>69</v>
      </c>
      <c r="Q60" s="204" t="s">
        <v>69</v>
      </c>
      <c r="R60" s="204" t="s">
        <v>69</v>
      </c>
      <c r="S60" s="204" t="s">
        <v>69</v>
      </c>
      <c r="T60" s="204" t="s">
        <v>69</v>
      </c>
      <c r="U60" s="204" t="s">
        <v>69</v>
      </c>
      <c r="V60" s="204" t="s">
        <v>69</v>
      </c>
      <c r="W60" s="204" t="s">
        <v>69</v>
      </c>
      <c r="X60" s="153" t="s">
        <v>848</v>
      </c>
      <c r="Y60" s="153" t="s">
        <v>848</v>
      </c>
      <c r="Z60" s="153" t="s">
        <v>848</v>
      </c>
      <c r="AA60" s="153" t="s">
        <v>848</v>
      </c>
      <c r="AB60" s="153" t="s">
        <v>848</v>
      </c>
      <c r="AC60" s="153" t="s">
        <v>848</v>
      </c>
      <c r="AD60" s="153" t="s">
        <v>848</v>
      </c>
      <c r="AE60" s="151">
        <v>23994</v>
      </c>
      <c r="AF60" s="151">
        <v>1228</v>
      </c>
      <c r="AG60" s="142" t="s">
        <v>69</v>
      </c>
      <c r="AH60" s="142" t="s">
        <v>69</v>
      </c>
      <c r="AI60" s="142" t="s">
        <v>69</v>
      </c>
      <c r="AJ60" s="142" t="s">
        <v>69</v>
      </c>
      <c r="AK60" s="151">
        <v>96545</v>
      </c>
      <c r="AL60" s="151">
        <v>5130</v>
      </c>
      <c r="AM60" s="142" t="s">
        <v>69</v>
      </c>
      <c r="AN60" s="142" t="s">
        <v>69</v>
      </c>
      <c r="AO60" s="151">
        <f t="shared" si="7"/>
        <v>245280</v>
      </c>
      <c r="AP60" s="151">
        <v>245280</v>
      </c>
      <c r="AQ60" s="151">
        <v>13942</v>
      </c>
      <c r="AR60" s="142" t="s">
        <v>69</v>
      </c>
      <c r="AS60" s="142" t="s">
        <v>69</v>
      </c>
      <c r="AT60" s="154">
        <v>45496</v>
      </c>
      <c r="AU60" s="154">
        <v>4259</v>
      </c>
      <c r="AV60" s="142" t="s">
        <v>69</v>
      </c>
      <c r="AW60" s="142" t="s">
        <v>69</v>
      </c>
      <c r="AX60" s="142">
        <v>199508</v>
      </c>
      <c r="AY60" s="142">
        <v>12198</v>
      </c>
      <c r="AZ60" s="142" t="s">
        <v>69</v>
      </c>
      <c r="BA60" s="142" t="s">
        <v>69</v>
      </c>
      <c r="BB60" s="145">
        <f t="shared" si="8"/>
        <v>60958.602931275571</v>
      </c>
      <c r="BC60" s="150" t="s">
        <v>69</v>
      </c>
      <c r="BD60" s="177">
        <f t="shared" si="9"/>
        <v>4.0237142618988084</v>
      </c>
      <c r="BE60" s="145">
        <f t="shared" si="10"/>
        <v>60958.602931275571</v>
      </c>
      <c r="BF60" s="140" t="s">
        <v>848</v>
      </c>
      <c r="BG60" s="151">
        <v>6108</v>
      </c>
      <c r="BH60" s="151">
        <v>668</v>
      </c>
      <c r="BI60" s="154">
        <v>4802</v>
      </c>
      <c r="BJ60" s="154">
        <v>498</v>
      </c>
      <c r="BK60" s="150" t="s">
        <v>69</v>
      </c>
      <c r="BL60" s="150" t="s">
        <v>69</v>
      </c>
      <c r="BM60" s="150" t="s">
        <v>69</v>
      </c>
      <c r="BN60" s="150" t="s">
        <v>69</v>
      </c>
      <c r="BO60" s="154">
        <v>1306</v>
      </c>
      <c r="BP60" s="150">
        <v>445</v>
      </c>
      <c r="BQ60" s="150" t="s">
        <v>69</v>
      </c>
      <c r="BR60" s="150" t="s">
        <v>69</v>
      </c>
      <c r="BS60" s="150" t="s">
        <v>69</v>
      </c>
      <c r="BT60" s="150" t="s">
        <v>69</v>
      </c>
      <c r="BU60" s="154">
        <v>1551</v>
      </c>
      <c r="BV60" s="154">
        <v>289</v>
      </c>
      <c r="BW60" s="154">
        <v>748</v>
      </c>
      <c r="BX60" s="154">
        <v>132</v>
      </c>
      <c r="BY60" s="150" t="s">
        <v>69</v>
      </c>
      <c r="BZ60" s="150" t="s">
        <v>69</v>
      </c>
      <c r="CA60" s="150" t="s">
        <v>69</v>
      </c>
      <c r="CB60" s="150" t="s">
        <v>69</v>
      </c>
      <c r="CC60" s="150" t="s">
        <v>69</v>
      </c>
      <c r="CD60" s="145">
        <f t="shared" si="13"/>
        <v>803</v>
      </c>
      <c r="CE60" s="140" t="s">
        <v>69</v>
      </c>
      <c r="CF60" s="150" t="s">
        <v>69</v>
      </c>
      <c r="CG60" s="150" t="s">
        <v>69</v>
      </c>
      <c r="CH60" s="150" t="s">
        <v>69</v>
      </c>
      <c r="CI60" s="139">
        <v>87</v>
      </c>
    </row>
    <row r="61" spans="1:88" s="139" customFormat="1" ht="13.8" x14ac:dyDescent="0.3">
      <c r="A61" s="162" t="s">
        <v>25</v>
      </c>
      <c r="B61" s="139" t="s">
        <v>26</v>
      </c>
      <c r="C61" s="139" t="s">
        <v>27</v>
      </c>
      <c r="D61" s="175" t="s">
        <v>38</v>
      </c>
      <c r="E61" s="175" t="s">
        <v>433</v>
      </c>
      <c r="F61" s="147">
        <v>2002</v>
      </c>
      <c r="G61" s="148">
        <v>37375</v>
      </c>
      <c r="H61" s="148">
        <v>37528</v>
      </c>
      <c r="I61" s="149">
        <f t="shared" si="6"/>
        <v>154</v>
      </c>
      <c r="J61" s="153" t="s">
        <v>69</v>
      </c>
      <c r="K61" s="153" t="s">
        <v>69</v>
      </c>
      <c r="L61" s="153" t="s">
        <v>69</v>
      </c>
      <c r="M61" s="153" t="s">
        <v>69</v>
      </c>
      <c r="N61" s="204" t="s">
        <v>69</v>
      </c>
      <c r="O61" s="204" t="s">
        <v>69</v>
      </c>
      <c r="P61" s="204" t="s">
        <v>69</v>
      </c>
      <c r="Q61" s="204" t="s">
        <v>69</v>
      </c>
      <c r="R61" s="204" t="s">
        <v>69</v>
      </c>
      <c r="S61" s="204" t="s">
        <v>69</v>
      </c>
      <c r="T61" s="204" t="s">
        <v>69</v>
      </c>
      <c r="U61" s="204" t="s">
        <v>69</v>
      </c>
      <c r="V61" s="204" t="s">
        <v>69</v>
      </c>
      <c r="W61" s="204" t="s">
        <v>69</v>
      </c>
      <c r="X61" s="153" t="s">
        <v>848</v>
      </c>
      <c r="Y61" s="153" t="s">
        <v>848</v>
      </c>
      <c r="Z61" s="153" t="s">
        <v>848</v>
      </c>
      <c r="AA61" s="153" t="s">
        <v>848</v>
      </c>
      <c r="AB61" s="153" t="s">
        <v>848</v>
      </c>
      <c r="AC61" s="153" t="s">
        <v>848</v>
      </c>
      <c r="AD61" s="153" t="s">
        <v>848</v>
      </c>
      <c r="AE61" s="151">
        <v>23093</v>
      </c>
      <c r="AF61" s="151">
        <v>1176</v>
      </c>
      <c r="AG61" s="142" t="s">
        <v>69</v>
      </c>
      <c r="AH61" s="142" t="s">
        <v>69</v>
      </c>
      <c r="AI61" s="142" t="s">
        <v>69</v>
      </c>
      <c r="AJ61" s="142" t="s">
        <v>69</v>
      </c>
      <c r="AK61" s="151">
        <v>91812</v>
      </c>
      <c r="AL61" s="151">
        <v>5136</v>
      </c>
      <c r="AM61" s="142" t="s">
        <v>69</v>
      </c>
      <c r="AN61" s="142" t="s">
        <v>69</v>
      </c>
      <c r="AO61" s="151">
        <f t="shared" si="7"/>
        <v>238746</v>
      </c>
      <c r="AP61" s="151">
        <v>238746</v>
      </c>
      <c r="AQ61" s="151">
        <v>15422</v>
      </c>
      <c r="AR61" s="142" t="s">
        <v>69</v>
      </c>
      <c r="AS61" s="142" t="s">
        <v>69</v>
      </c>
      <c r="AT61" s="154">
        <v>42072</v>
      </c>
      <c r="AU61" s="154">
        <v>3980</v>
      </c>
      <c r="AV61" s="142" t="s">
        <v>69</v>
      </c>
      <c r="AW61" s="142" t="s">
        <v>69</v>
      </c>
      <c r="AX61" s="142">
        <v>196573</v>
      </c>
      <c r="AY61" s="142">
        <v>13810</v>
      </c>
      <c r="AZ61" s="142" t="s">
        <v>69</v>
      </c>
      <c r="BA61" s="142" t="s">
        <v>69</v>
      </c>
      <c r="BB61" s="145">
        <f t="shared" si="8"/>
        <v>60050.553064958833</v>
      </c>
      <c r="BC61" s="150" t="s">
        <v>69</v>
      </c>
      <c r="BD61" s="177">
        <f t="shared" si="9"/>
        <v>3.9757502273416185</v>
      </c>
      <c r="BE61" s="145">
        <f t="shared" si="10"/>
        <v>60050.553064958833</v>
      </c>
      <c r="BF61" s="140" t="s">
        <v>848</v>
      </c>
      <c r="BG61" s="151">
        <v>9092</v>
      </c>
      <c r="BH61" s="151">
        <v>1085</v>
      </c>
      <c r="BI61" s="154">
        <v>6172</v>
      </c>
      <c r="BJ61" s="154">
        <v>625</v>
      </c>
      <c r="BK61" s="150" t="s">
        <v>69</v>
      </c>
      <c r="BL61" s="150" t="s">
        <v>69</v>
      </c>
      <c r="BM61" s="150" t="s">
        <v>69</v>
      </c>
      <c r="BN61" s="150" t="s">
        <v>69</v>
      </c>
      <c r="BO61" s="154">
        <v>2920</v>
      </c>
      <c r="BP61" s="150">
        <v>886</v>
      </c>
      <c r="BQ61" s="150" t="s">
        <v>69</v>
      </c>
      <c r="BR61" s="150" t="s">
        <v>69</v>
      </c>
      <c r="BS61" s="150" t="s">
        <v>69</v>
      </c>
      <c r="BT61" s="150" t="s">
        <v>69</v>
      </c>
      <c r="BU61" s="154">
        <v>811</v>
      </c>
      <c r="BV61" s="154">
        <v>305</v>
      </c>
      <c r="BW61" s="154">
        <v>534</v>
      </c>
      <c r="BX61" s="154">
        <v>165</v>
      </c>
      <c r="BY61" s="150" t="s">
        <v>69</v>
      </c>
      <c r="BZ61" s="150" t="s">
        <v>69</v>
      </c>
      <c r="CA61" s="150" t="s">
        <v>69</v>
      </c>
      <c r="CB61" s="150" t="s">
        <v>69</v>
      </c>
      <c r="CC61" s="150" t="s">
        <v>69</v>
      </c>
      <c r="CD61" s="145">
        <f t="shared" si="13"/>
        <v>277</v>
      </c>
      <c r="CE61" s="140" t="s">
        <v>69</v>
      </c>
      <c r="CF61" s="150" t="s">
        <v>69</v>
      </c>
      <c r="CG61" s="150" t="s">
        <v>69</v>
      </c>
      <c r="CH61" s="150" t="s">
        <v>69</v>
      </c>
      <c r="CI61" s="139">
        <v>9</v>
      </c>
    </row>
    <row r="62" spans="1:88" s="139" customFormat="1" ht="13.8" x14ac:dyDescent="0.3">
      <c r="A62" s="162" t="s">
        <v>28</v>
      </c>
      <c r="B62" s="139" t="s">
        <v>29</v>
      </c>
      <c r="C62" s="139" t="s">
        <v>30</v>
      </c>
      <c r="D62" s="175" t="s">
        <v>38</v>
      </c>
      <c r="E62" s="175" t="s">
        <v>433</v>
      </c>
      <c r="F62" s="147">
        <v>2003</v>
      </c>
      <c r="G62" s="148">
        <v>37739</v>
      </c>
      <c r="H62" s="148">
        <v>37892</v>
      </c>
      <c r="I62" s="149">
        <f t="shared" si="6"/>
        <v>154</v>
      </c>
      <c r="J62" s="153" t="s">
        <v>69</v>
      </c>
      <c r="K62" s="153" t="s">
        <v>69</v>
      </c>
      <c r="L62" s="153" t="s">
        <v>69</v>
      </c>
      <c r="M62" s="153" t="s">
        <v>69</v>
      </c>
      <c r="N62" s="204" t="s">
        <v>69</v>
      </c>
      <c r="O62" s="204" t="s">
        <v>69</v>
      </c>
      <c r="P62" s="204" t="s">
        <v>69</v>
      </c>
      <c r="Q62" s="204" t="s">
        <v>69</v>
      </c>
      <c r="R62" s="204" t="s">
        <v>69</v>
      </c>
      <c r="S62" s="204" t="s">
        <v>69</v>
      </c>
      <c r="T62" s="204" t="s">
        <v>69</v>
      </c>
      <c r="U62" s="204" t="s">
        <v>69</v>
      </c>
      <c r="V62" s="204" t="s">
        <v>69</v>
      </c>
      <c r="W62" s="204" t="s">
        <v>69</v>
      </c>
      <c r="X62" s="153" t="s">
        <v>848</v>
      </c>
      <c r="Y62" s="153" t="s">
        <v>848</v>
      </c>
      <c r="Z62" s="153" t="s">
        <v>848</v>
      </c>
      <c r="AA62" s="153" t="s">
        <v>848</v>
      </c>
      <c r="AB62" s="153" t="s">
        <v>848</v>
      </c>
      <c r="AC62" s="153" t="s">
        <v>848</v>
      </c>
      <c r="AD62" s="153" t="s">
        <v>848</v>
      </c>
      <c r="AE62" s="151">
        <v>24945</v>
      </c>
      <c r="AF62" s="151">
        <v>1115</v>
      </c>
      <c r="AG62" s="142" t="s">
        <v>69</v>
      </c>
      <c r="AH62" s="142" t="s">
        <v>69</v>
      </c>
      <c r="AI62" s="142" t="s">
        <v>69</v>
      </c>
      <c r="AJ62" s="142" t="s">
        <v>69</v>
      </c>
      <c r="AK62" s="151">
        <v>96102</v>
      </c>
      <c r="AL62" s="151">
        <v>4663</v>
      </c>
      <c r="AM62" s="142" t="s">
        <v>69</v>
      </c>
      <c r="AN62" s="142" t="s">
        <v>69</v>
      </c>
      <c r="AO62" s="151">
        <f t="shared" si="7"/>
        <v>235698</v>
      </c>
      <c r="AP62" s="151">
        <v>235698</v>
      </c>
      <c r="AQ62" s="151">
        <v>11836</v>
      </c>
      <c r="AR62" s="142" t="s">
        <v>69</v>
      </c>
      <c r="AS62" s="142" t="s">
        <v>69</v>
      </c>
      <c r="AT62" s="154">
        <v>60094</v>
      </c>
      <c r="AU62" s="154">
        <v>5257</v>
      </c>
      <c r="AV62" s="142" t="s">
        <v>69</v>
      </c>
      <c r="AW62" s="142" t="s">
        <v>69</v>
      </c>
      <c r="AX62" s="142">
        <v>175324</v>
      </c>
      <c r="AY62" s="142">
        <v>9308</v>
      </c>
      <c r="AZ62" s="142" t="s">
        <v>69</v>
      </c>
      <c r="BA62" s="142" t="s">
        <v>69</v>
      </c>
      <c r="BB62" s="145">
        <f t="shared" si="8"/>
        <v>61179.648810638697</v>
      </c>
      <c r="BC62" s="150" t="s">
        <v>69</v>
      </c>
      <c r="BD62" s="177">
        <f t="shared" si="9"/>
        <v>3.8525556223692123</v>
      </c>
      <c r="BE62" s="145">
        <f t="shared" si="10"/>
        <v>61179.648810638697</v>
      </c>
      <c r="BF62" s="140" t="s">
        <v>848</v>
      </c>
      <c r="BG62" s="151">
        <v>12235</v>
      </c>
      <c r="BH62" s="151">
        <v>1202</v>
      </c>
      <c r="BI62" s="154">
        <v>9753</v>
      </c>
      <c r="BJ62" s="154">
        <v>985</v>
      </c>
      <c r="BK62" s="150" t="s">
        <v>69</v>
      </c>
      <c r="BL62" s="150" t="s">
        <v>69</v>
      </c>
      <c r="BM62" s="150" t="s">
        <v>69</v>
      </c>
      <c r="BN62" s="150" t="s">
        <v>69</v>
      </c>
      <c r="BO62" s="154">
        <v>2482</v>
      </c>
      <c r="BP62" s="150">
        <v>688</v>
      </c>
      <c r="BQ62" s="150" t="s">
        <v>69</v>
      </c>
      <c r="BR62" s="150" t="s">
        <v>69</v>
      </c>
      <c r="BS62" s="150" t="s">
        <v>69</v>
      </c>
      <c r="BT62" s="150" t="s">
        <v>69</v>
      </c>
      <c r="BU62" s="154">
        <v>1717</v>
      </c>
      <c r="BV62" s="154">
        <v>346</v>
      </c>
      <c r="BW62" s="154">
        <v>1186</v>
      </c>
      <c r="BX62" s="154">
        <v>301</v>
      </c>
      <c r="BY62" s="150" t="s">
        <v>69</v>
      </c>
      <c r="BZ62" s="150" t="s">
        <v>69</v>
      </c>
      <c r="CA62" s="150" t="s">
        <v>69</v>
      </c>
      <c r="CB62" s="150" t="s">
        <v>69</v>
      </c>
      <c r="CC62" s="150" t="s">
        <v>69</v>
      </c>
      <c r="CD62" s="145">
        <f t="shared" si="13"/>
        <v>531</v>
      </c>
      <c r="CE62" s="140" t="s">
        <v>69</v>
      </c>
      <c r="CF62" s="150" t="s">
        <v>69</v>
      </c>
      <c r="CG62" s="150" t="s">
        <v>69</v>
      </c>
      <c r="CH62" s="150" t="s">
        <v>69</v>
      </c>
      <c r="CI62" s="139">
        <v>42</v>
      </c>
    </row>
    <row r="63" spans="1:88" s="139" customFormat="1" ht="13.8" x14ac:dyDescent="0.3">
      <c r="A63" s="162" t="s">
        <v>31</v>
      </c>
      <c r="B63" s="139" t="s">
        <v>32</v>
      </c>
      <c r="C63" s="139" t="s">
        <v>33</v>
      </c>
      <c r="D63" s="175" t="s">
        <v>38</v>
      </c>
      <c r="E63" s="175" t="s">
        <v>433</v>
      </c>
      <c r="F63" s="147">
        <v>2004</v>
      </c>
      <c r="G63" s="148">
        <v>38103</v>
      </c>
      <c r="H63" s="148">
        <v>38256</v>
      </c>
      <c r="I63" s="149">
        <f t="shared" si="6"/>
        <v>154</v>
      </c>
      <c r="J63" s="153" t="s">
        <v>69</v>
      </c>
      <c r="K63" s="153" t="s">
        <v>69</v>
      </c>
      <c r="L63" s="153" t="s">
        <v>69</v>
      </c>
      <c r="M63" s="153" t="s">
        <v>69</v>
      </c>
      <c r="N63" s="204" t="s">
        <v>69</v>
      </c>
      <c r="O63" s="204" t="s">
        <v>69</v>
      </c>
      <c r="P63" s="204" t="s">
        <v>69</v>
      </c>
      <c r="Q63" s="204" t="s">
        <v>69</v>
      </c>
      <c r="R63" s="204" t="s">
        <v>69</v>
      </c>
      <c r="S63" s="204" t="s">
        <v>69</v>
      </c>
      <c r="T63" s="204" t="s">
        <v>69</v>
      </c>
      <c r="U63" s="204" t="s">
        <v>69</v>
      </c>
      <c r="V63" s="204" t="s">
        <v>69</v>
      </c>
      <c r="W63" s="204" t="s">
        <v>69</v>
      </c>
      <c r="X63" s="153" t="s">
        <v>848</v>
      </c>
      <c r="Y63" s="153" t="s">
        <v>848</v>
      </c>
      <c r="Z63" s="153" t="s">
        <v>848</v>
      </c>
      <c r="AA63" s="153" t="s">
        <v>848</v>
      </c>
      <c r="AB63" s="153" t="s">
        <v>848</v>
      </c>
      <c r="AC63" s="153" t="s">
        <v>848</v>
      </c>
      <c r="AD63" s="153" t="s">
        <v>848</v>
      </c>
      <c r="AE63" s="151">
        <v>26732</v>
      </c>
      <c r="AF63" s="151">
        <v>1341</v>
      </c>
      <c r="AG63" s="142" t="s">
        <v>69</v>
      </c>
      <c r="AH63" s="142" t="s">
        <v>69</v>
      </c>
      <c r="AI63" s="142" t="s">
        <v>69</v>
      </c>
      <c r="AJ63" s="142" t="s">
        <v>69</v>
      </c>
      <c r="AK63" s="151">
        <v>107582</v>
      </c>
      <c r="AL63" s="151">
        <v>6200</v>
      </c>
      <c r="AM63" s="142" t="s">
        <v>69</v>
      </c>
      <c r="AN63" s="142" t="s">
        <v>69</v>
      </c>
      <c r="AO63" s="151">
        <f t="shared" si="7"/>
        <v>269622</v>
      </c>
      <c r="AP63" s="151">
        <v>269622</v>
      </c>
      <c r="AQ63" s="151">
        <v>17393</v>
      </c>
      <c r="AR63" s="142" t="s">
        <v>69</v>
      </c>
      <c r="AS63" s="142" t="s">
        <v>69</v>
      </c>
      <c r="AT63" s="154">
        <v>60706</v>
      </c>
      <c r="AU63" s="154">
        <v>5521</v>
      </c>
      <c r="AV63" s="142" t="s">
        <v>69</v>
      </c>
      <c r="AW63" s="142" t="s">
        <v>69</v>
      </c>
      <c r="AX63" s="142">
        <v>208437</v>
      </c>
      <c r="AY63" s="142">
        <v>14921</v>
      </c>
      <c r="AZ63" s="142" t="s">
        <v>69</v>
      </c>
      <c r="BA63" s="142" t="s">
        <v>69</v>
      </c>
      <c r="BB63" s="145">
        <f t="shared" si="8"/>
        <v>66995.736312766079</v>
      </c>
      <c r="BC63" s="150" t="s">
        <v>69</v>
      </c>
      <c r="BD63" s="177">
        <f t="shared" si="9"/>
        <v>4.0244650606015258</v>
      </c>
      <c r="BE63" s="145">
        <f t="shared" si="10"/>
        <v>66995.736312766079</v>
      </c>
      <c r="BF63" s="140" t="s">
        <v>848</v>
      </c>
      <c r="BG63" s="151">
        <v>14307</v>
      </c>
      <c r="BH63" s="151">
        <v>1451</v>
      </c>
      <c r="BI63" s="154">
        <v>11514</v>
      </c>
      <c r="BJ63" s="154">
        <v>1113</v>
      </c>
      <c r="BK63" s="150" t="s">
        <v>69</v>
      </c>
      <c r="BL63" s="150" t="s">
        <v>69</v>
      </c>
      <c r="BM63" s="150" t="s">
        <v>69</v>
      </c>
      <c r="BN63" s="150" t="s">
        <v>69</v>
      </c>
      <c r="BO63" s="154">
        <v>2793</v>
      </c>
      <c r="BP63" s="150">
        <v>930</v>
      </c>
      <c r="BQ63" s="150" t="s">
        <v>69</v>
      </c>
      <c r="BR63" s="150" t="s">
        <v>69</v>
      </c>
      <c r="BS63" s="150" t="s">
        <v>69</v>
      </c>
      <c r="BT63" s="150" t="s">
        <v>69</v>
      </c>
      <c r="BU63" s="154">
        <v>1762</v>
      </c>
      <c r="BV63" s="154">
        <v>695</v>
      </c>
      <c r="BW63" s="154">
        <v>1118</v>
      </c>
      <c r="BX63" s="154">
        <v>270</v>
      </c>
      <c r="BY63" s="150" t="s">
        <v>69</v>
      </c>
      <c r="BZ63" s="150" t="s">
        <v>69</v>
      </c>
      <c r="CA63" s="150" t="s">
        <v>69</v>
      </c>
      <c r="CB63" s="150" t="s">
        <v>69</v>
      </c>
      <c r="CC63" s="150" t="s">
        <v>69</v>
      </c>
      <c r="CD63" s="145">
        <f t="shared" si="13"/>
        <v>644</v>
      </c>
      <c r="CE63" s="140" t="s">
        <v>69</v>
      </c>
      <c r="CF63" s="150" t="s">
        <v>69</v>
      </c>
      <c r="CG63" s="150" t="s">
        <v>69</v>
      </c>
      <c r="CH63" s="150" t="s">
        <v>69</v>
      </c>
      <c r="CI63" s="139">
        <v>49</v>
      </c>
      <c r="CJ63" s="139">
        <v>36</v>
      </c>
    </row>
  </sheetData>
  <mergeCells count="13">
    <mergeCell ref="CD9:CH9"/>
    <mergeCell ref="BB9:BF9"/>
    <mergeCell ref="G9:I9"/>
    <mergeCell ref="AE9:AH9"/>
    <mergeCell ref="AK9:AN9"/>
    <mergeCell ref="AT9:AW9"/>
    <mergeCell ref="J9:L9"/>
    <mergeCell ref="BI9:BL9"/>
    <mergeCell ref="BO9:BR9"/>
    <mergeCell ref="BG9:BH9"/>
    <mergeCell ref="BU9:BV9"/>
    <mergeCell ref="BW9:CB9"/>
    <mergeCell ref="X9:AD9"/>
  </mergeCells>
  <phoneticPr fontId="31" type="noConversion"/>
  <hyperlinks>
    <hyperlink ref="A47" r:id="rId1" display="http://www.adfg.alaska.gov/FedAidPDFs/fds91-48.pdf" xr:uid="{D9425E44-6FBB-400F-8BFB-E04139C54303}"/>
    <hyperlink ref="A48" r:id="rId2" display="http://www.adfg.alaska.gov/FedAidPDFs/fds92-44.pdf" xr:uid="{74D6634A-99B8-4664-B420-089E571787E1}"/>
    <hyperlink ref="A49" r:id="rId3" display="http://www.adfg.alaska.gov/FedAidPDFs/fds93-45.pdf" xr:uid="{AE2D7569-2B38-4B25-A4B1-9166FEC2C500}"/>
    <hyperlink ref="A50" r:id="rId4" display="http://www.adfg.alaska.gov/FedAidPDFs/fds94-33.pdf" xr:uid="{D48BC5DA-B94B-4DD2-8187-C78BC75B6F23}"/>
    <hyperlink ref="A51" r:id="rId5" display="http://www.adfg.alaska.gov/FedAidPDFs/fds95-23.pdf" xr:uid="{F3304100-8673-487E-8900-88898D144777}"/>
    <hyperlink ref="A53" r:id="rId6" display="http://www.adfg.alaska.gov/FedAidPDFs/fds96-28.pdf" xr:uid="{21B00425-CCBA-4813-883C-9D576B454BD8}"/>
    <hyperlink ref="A55" r:id="rId7" display="http://www.adfg.alaska.gov/FedAidPDFs/fds97-16.pdf" xr:uid="{8D521F35-D0E7-48B4-9280-60029ECA0C3C}"/>
    <hyperlink ref="A56" r:id="rId8" display="http://www.adfg.alaska.gov/FedAidPDFs/fds98-20.pdf" xr:uid="{09141C1F-21AC-42EF-9D1C-FEA5262DA31E}"/>
    <hyperlink ref="A57" r:id="rId9" display="http://www.adfg.alaska.gov/FedAidPDFs/fds99-15.pdf" xr:uid="{2329AE10-2BD0-4BF8-953E-DC367AB45B5D}"/>
    <hyperlink ref="A58" r:id="rId10" display="http://www.adfg.alaska.gov/FedAidPDFs/fds00-17.pdf" xr:uid="{EECAE913-D570-404A-8447-E3616AD137BE}"/>
    <hyperlink ref="A59" r:id="rId11" display="http://www.adfg.alaska.gov/FedAidPDFs/fds01-34.pdf" xr:uid="{550E1272-0DD1-446C-8B0B-F809E0D70223}"/>
    <hyperlink ref="A60" r:id="rId12" display="http://www.adfg.alaska.gov/FedAidPDFs/fds02-30.pdf" xr:uid="{A652244A-23F6-4AA1-BC38-BA06CF02644C}"/>
    <hyperlink ref="A61" r:id="rId13" display="http://www.adfg.alaska.gov/FedAidPDFs/fds04-21.pdf" xr:uid="{D0D99656-FFF5-4F57-B6E3-3911CBB9A59E}"/>
    <hyperlink ref="A62" r:id="rId14" display="http://www.adfg.alaska.gov/FedAidPDFs/FDS11-61.pdf" xr:uid="{51C62755-C8FE-4CCB-A006-B94577CCFB72}"/>
    <hyperlink ref="A63" r:id="rId15" display="http://www.adfg.alaska.gov/FedAidPDFs/FDS11-62.pdf" xr:uid="{6C560E2E-2A77-47AA-B755-47D5B7323BAC}"/>
    <hyperlink ref="A45" r:id="rId16" display="http://www.adfg.alaska.gov/FedAidPDFs/fds-114.pdf" xr:uid="{C78C10B5-9EA7-4737-9CA2-F71DBB0D1F6F}"/>
    <hyperlink ref="A46" r:id="rId17" display="http://www.adfg.alaska.gov/FedAidPDFs/fds90-51.pdf" xr:uid="{2DDB9D67-485E-4200-8CAF-056F9D519DB4}"/>
    <hyperlink ref="A43" r:id="rId18" display="http://www.adfg.alaska.gov/FedAidPDFs/fds-021.pdf" xr:uid="{9637A1E2-0D75-4FD9-9A20-81CB889F31E2}"/>
    <hyperlink ref="A44" r:id="rId19" display="http://www.adfg.alaska.gov/FedAidPDFs/fds-072.pdf" xr:uid="{FC740B4D-22D5-4720-8233-D0EF1F739BB6}"/>
    <hyperlink ref="A41" r:id="rId20" display="http://www.adfg.alaska.gov/FedAidPDFs/FREDf-10-1(27)S-1-1.pdf" xr:uid="{628AAD80-07F8-42F8-A3FA-88D12231264F}"/>
    <hyperlink ref="A40" r:id="rId21" display="http://www.adfg.alaska.gov/FedAidPDFs/FREDF-9-17(26)AFS-41-12B.pdf" xr:uid="{9E9C4A4B-0F60-4F78-AAB5-581969B47FED}"/>
    <hyperlink ref="A39" r:id="rId22" display="http://www.adfg.alaska.gov/FedAidPDFs/FREDf-9-16(25)G-I-Q-1.pdf" xr:uid="{0EBDE673-0327-4035-BB4C-1627A0F307D7}"/>
    <hyperlink ref="A38" r:id="rId23" display="http://www.adfg.alaska.gov/FedAidPDFs/FREDf-9-15(24)G-I-Q-B.pdf" xr:uid="{E189F006-23B3-4891-B747-C64DA5D95877}"/>
    <hyperlink ref="A36" r:id="rId24" display="http://www.adfg.alaska.gov/FedAidPDFs/FREDf-9-14(23)G-I-Q-B.pdf" xr:uid="{4BECD0F2-EE46-4793-8258-47D48B4FBCBF}"/>
    <hyperlink ref="A35" r:id="rId25" display="http://www.adfg.alaska.gov/FedAidPDFs/FREDF-9-13(22)G-I-Q-B.pdf" xr:uid="{1850571E-C132-417F-B5CD-1342ACCD72D0}"/>
    <hyperlink ref="A34" r:id="rId26" display="http://www.adfg.alaska.gov/FedAidPDFs/FREDF-9-12(21)G-I-Q-B.pdf" xr:uid="{BA1A96DE-A84F-4992-8203-196CC82212FF}"/>
    <hyperlink ref="A33" r:id="rId27" display="http://www.adfg.alaska.gov/FedAidPDFs/fredf-9-11(20)g-i-q.pdf" xr:uid="{D62E3FE6-5B45-4A31-A552-3970E76DB4AB}"/>
    <hyperlink ref="A32" r:id="rId28" display="http://www.adfg.alaska.gov/FedAidPDFs/fredF-9-10(19)G-I-Q.pdf" xr:uid="{B254BBC0-67C3-4A72-8405-34B5CED25B55}"/>
    <hyperlink ref="A31" r:id="rId29" display="http://www.adfg.alaska.gov/FedAidPDFs/fredF-9-9(18)G-I-Q.pdf" xr:uid="{B4FCBCAB-A754-4E0B-9C7B-4C61E3CDB963}"/>
    <hyperlink ref="A30" r:id="rId30" display="http://www.adfg.alaska.gov/FedAidPDFs/FREDF-9-8(17)G-I-Q.pdf" xr:uid="{F34C3101-6215-45B8-BCB7-757087A2623C}"/>
    <hyperlink ref="A28" r:id="rId31" display="http://www.adfg.alaska.gov/FedAidPDFs/FREDF-9-7(16)G-I-A.pdf" xr:uid="{6FF85557-33AD-4904-B26F-5CF727B8E4FF}"/>
    <hyperlink ref="A27" r:id="rId32" display="http://www.adfg.alaska.gov/FedAidPDFs/FREDF-9-6(15)G-I-A.pdf" xr:uid="{3E05D75E-75D7-4015-8BFC-6B0392028EED}"/>
    <hyperlink ref="A26" r:id="rId33" display="http://www.adfg.alaska.gov/FedAidPDFs/FREDF-9-5(14)G-I-A.pdf" xr:uid="{4A85FC89-29E1-46F2-A414-D91D945FA409}"/>
    <hyperlink ref="A23" r:id="rId34" display="http://www.adfg.alaska.gov/FedAidPDFs/FREDF-9-3(12)G-IV-A.pdf" xr:uid="{AA9BD860-7026-4189-A27D-707C874C8058}"/>
    <hyperlink ref="A22" r:id="rId35" display="http://www.adfg.alaska.gov/FedAidPDFs/FREDF-9-2(11)1-D.pdf" xr:uid="{0453976B-C9D4-4083-A397-C1D0CE796778}"/>
    <hyperlink ref="A20" r:id="rId36" display="http://www.adfg.alaska.gov/FedAidPDFs/FREDF-9-1(10)1-D.pdf" xr:uid="{39781477-6397-4553-9C63-63923B7C1175}"/>
    <hyperlink ref="A18" r:id="rId37" display="http://www.adfg.alaska.gov/FedAidPDFs/FREDF-5-R-8(8)1-D.pdf" xr:uid="{9A3689C1-4E73-4EBE-846E-418532F74036}"/>
    <hyperlink ref="A19" r:id="rId38" display="http://www.adfg.alaska.gov/FedAidPDFs/FREDF-5-R-9(9)1-D.pdf" xr:uid="{1F4995A1-83EE-4B88-B34C-80F53E943E66}"/>
    <hyperlink ref="A17" r:id="rId39" display="http://www.adfg.alaska.gov/FedAidPDFs/FREDF-5-R-7(7)1-D.pdf" xr:uid="{410A2E8F-8C91-4020-AC2E-7EEBFD1A4288}"/>
    <hyperlink ref="A16" r:id="rId40" display="http://www.adfg.alaska.gov/FedAidPDFs/FREDF-5-R-6(6)3-D.pdf" xr:uid="{10767E55-B2A7-4C15-9677-A189610F6E2A}"/>
    <hyperlink ref="A15" r:id="rId41" display="http://www.adfg.alaska.gov/FedAidPDFs/FREDF-5-R-5(5)2-D.pdf" xr:uid="{39372844-A1BE-4A73-999F-091508B4BE04}"/>
    <hyperlink ref="A14" r:id="rId42" display="http://www.adfg.alaska.gov/FedAidPDFs/FREDF-5-R-4(4)2-D.pdf" xr:uid="{EB6EF733-CC93-4466-BD84-4E8853E1B3AF}"/>
  </hyperlinks>
  <pageMargins left="0.7" right="0.7" top="0.75" bottom="0.75" header="0.3" footer="0.3"/>
  <pageSetup orientation="portrait" horizontalDpi="4294967293" r:id="rId43"/>
  <drawing r:id="rId4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E9BF3F-A3E4-4142-93F1-5695A7F531E6}">
  <dimension ref="A2:CO92"/>
  <sheetViews>
    <sheetView zoomScale="80" zoomScaleNormal="80" workbookViewId="0">
      <pane xSplit="7" ySplit="10" topLeftCell="H11" activePane="bottomRight" state="frozen"/>
      <selection pane="topRight" activeCell="G1" sqref="G1"/>
      <selection pane="bottomLeft" activeCell="A5" sqref="A5"/>
      <selection pane="bottomRight" activeCell="J8" sqref="J8"/>
    </sheetView>
  </sheetViews>
  <sheetFormatPr defaultRowHeight="14.4" x14ac:dyDescent="0.3"/>
  <cols>
    <col min="7" max="7" width="8.88671875" style="16"/>
    <col min="8" max="8" width="9.5546875" style="139" bestFit="1" customWidth="1"/>
    <col min="9" max="9" width="10.77734375" style="139" customWidth="1"/>
    <col min="11" max="13" width="8.88671875" style="357"/>
    <col min="15" max="15" width="9.88671875" customWidth="1"/>
    <col min="16" max="17" width="8.88671875" style="6"/>
    <col min="18" max="19" width="8.88671875" style="30"/>
    <col min="20" max="20" width="8.88671875" style="357"/>
    <col min="21" max="21" width="11.5546875" style="357" bestFit="1" customWidth="1"/>
    <col min="22" max="22" width="8.88671875" style="357"/>
    <col min="23" max="23" width="11.5546875" style="357" bestFit="1" customWidth="1"/>
    <col min="24" max="24" width="11.5546875" style="336" bestFit="1" customWidth="1"/>
    <col min="25" max="34" width="8.88671875" style="225"/>
    <col min="36" max="36" width="3.44140625" customWidth="1"/>
    <col min="37" max="37" width="6.21875" customWidth="1"/>
    <col min="38" max="38" width="5.88671875" customWidth="1"/>
    <col min="39" max="39" width="6.5546875" bestFit="1" customWidth="1"/>
    <col min="40" max="40" width="3.5546875" bestFit="1" customWidth="1"/>
    <col min="42" max="42" width="3" bestFit="1" customWidth="1"/>
    <col min="43" max="43" width="4.88671875" customWidth="1"/>
    <col min="44" max="44" width="6" customWidth="1"/>
    <col min="45" max="45" width="8.88671875" customWidth="1"/>
    <col min="56" max="56" width="8.88671875" style="30"/>
    <col min="57" max="57" width="8.88671875" style="251"/>
    <col min="61" max="61" width="2.33203125" bestFit="1" customWidth="1"/>
    <col min="63" max="63" width="2.33203125" bestFit="1" customWidth="1"/>
    <col min="64" max="64" width="5.21875" customWidth="1"/>
    <col min="65" max="65" width="5.33203125" customWidth="1"/>
    <col min="66" max="66" width="6.5546875" bestFit="1" customWidth="1"/>
    <col min="67" max="67" width="6.5546875" customWidth="1"/>
    <col min="69" max="69" width="2.33203125" bestFit="1" customWidth="1"/>
    <col min="70" max="70" width="5.5546875" customWidth="1"/>
    <col min="71" max="71" width="5.6640625" customWidth="1"/>
    <col min="72" max="72" width="6.5546875" bestFit="1" customWidth="1"/>
    <col min="73" max="73" width="6.5546875" customWidth="1"/>
    <col min="75" max="75" width="2.33203125" bestFit="1" customWidth="1"/>
    <col min="77" max="77" width="8.88671875" style="14"/>
    <col min="78" max="78" width="2.33203125" bestFit="1" customWidth="1"/>
    <col min="79" max="79" width="6.21875" customWidth="1"/>
    <col min="80" max="80" width="6.109375" customWidth="1"/>
    <col min="82" max="82" width="5.44140625" customWidth="1"/>
    <col min="83" max="85" width="5.5546875" customWidth="1"/>
    <col min="88" max="88" width="10.109375" customWidth="1"/>
    <col min="90" max="91" width="8.88671875" style="251"/>
  </cols>
  <sheetData>
    <row r="2" spans="1:93" x14ac:dyDescent="0.3">
      <c r="A2" t="s">
        <v>92</v>
      </c>
      <c r="D2" t="s">
        <v>846</v>
      </c>
      <c r="E2" t="s">
        <v>847</v>
      </c>
      <c r="X2" s="357"/>
      <c r="Y2" s="81"/>
      <c r="Z2" s="81"/>
      <c r="AA2" s="81"/>
      <c r="AB2" s="81"/>
      <c r="AC2" s="81"/>
      <c r="AD2" s="81"/>
      <c r="AE2" s="81"/>
      <c r="AF2" s="81"/>
      <c r="AG2" s="81"/>
      <c r="AH2" s="81"/>
    </row>
    <row r="3" spans="1:93" x14ac:dyDescent="0.3">
      <c r="A3" s="5" t="s">
        <v>93</v>
      </c>
      <c r="E3" s="423" t="s">
        <v>849</v>
      </c>
      <c r="X3" s="357"/>
      <c r="Y3" s="81"/>
      <c r="Z3" s="81"/>
      <c r="AA3" s="81"/>
      <c r="AB3" s="81"/>
      <c r="AC3" s="81"/>
      <c r="AD3" s="81"/>
      <c r="AE3" s="81"/>
      <c r="AF3" s="81"/>
      <c r="AG3" s="81"/>
      <c r="AH3" s="81"/>
    </row>
    <row r="4" spans="1:93" x14ac:dyDescent="0.3">
      <c r="A4" s="59" t="s">
        <v>94</v>
      </c>
      <c r="E4" s="426" t="s">
        <v>850</v>
      </c>
      <c r="X4" s="357"/>
      <c r="Y4" s="81"/>
      <c r="Z4" s="81"/>
      <c r="AA4" s="81"/>
      <c r="AB4" s="81"/>
      <c r="AC4" s="81"/>
      <c r="AD4" s="81"/>
      <c r="AE4" s="81"/>
      <c r="AF4" s="81"/>
      <c r="AG4" s="81"/>
      <c r="AH4" s="81"/>
    </row>
    <row r="5" spans="1:93" x14ac:dyDescent="0.3">
      <c r="A5" s="60" t="s">
        <v>95</v>
      </c>
      <c r="X5" s="357"/>
      <c r="Y5" s="81"/>
      <c r="Z5" s="81"/>
      <c r="AA5" s="81"/>
      <c r="AB5" s="81"/>
      <c r="AC5" s="81"/>
      <c r="AD5" s="81"/>
      <c r="AE5" s="81"/>
      <c r="AF5" s="81"/>
      <c r="AG5" s="81"/>
      <c r="AH5" s="81"/>
    </row>
    <row r="6" spans="1:93" x14ac:dyDescent="0.3">
      <c r="A6" s="61" t="s">
        <v>867</v>
      </c>
      <c r="O6" t="s">
        <v>650</v>
      </c>
      <c r="T6" s="527" t="s">
        <v>868</v>
      </c>
      <c r="X6" s="357"/>
      <c r="Y6" s="81"/>
      <c r="Z6" s="81"/>
      <c r="AA6" s="81"/>
      <c r="AB6" s="81"/>
      <c r="AC6" s="81"/>
      <c r="AD6" s="81"/>
      <c r="AE6" s="81"/>
      <c r="AF6" s="81"/>
      <c r="AG6" s="81"/>
      <c r="AH6" s="81"/>
    </row>
    <row r="7" spans="1:93" x14ac:dyDescent="0.3">
      <c r="A7" s="412" t="s">
        <v>843</v>
      </c>
      <c r="O7" t="s">
        <v>715</v>
      </c>
      <c r="T7" s="527" t="s">
        <v>829</v>
      </c>
      <c r="U7" s="527" t="s">
        <v>760</v>
      </c>
      <c r="X7" s="357"/>
      <c r="Y7" s="81"/>
      <c r="Z7" s="81"/>
      <c r="AA7" s="81"/>
      <c r="AB7" s="81"/>
      <c r="AC7" s="81"/>
      <c r="AD7" s="81"/>
      <c r="AE7" s="81"/>
      <c r="AF7" s="81"/>
      <c r="AG7" s="81"/>
      <c r="AH7" s="81"/>
      <c r="BE7" s="251" t="s">
        <v>616</v>
      </c>
    </row>
    <row r="8" spans="1:93" x14ac:dyDescent="0.3">
      <c r="A8" s="411" t="s">
        <v>796</v>
      </c>
      <c r="L8" s="527" t="s">
        <v>730</v>
      </c>
      <c r="N8" t="s">
        <v>674</v>
      </c>
      <c r="P8" t="s">
        <v>729</v>
      </c>
      <c r="Q8" t="s">
        <v>729</v>
      </c>
      <c r="T8" s="527" t="s">
        <v>791</v>
      </c>
      <c r="U8" s="527" t="s">
        <v>761</v>
      </c>
      <c r="W8" s="527" t="s">
        <v>761</v>
      </c>
      <c r="X8" s="357"/>
      <c r="Y8" s="81" t="s">
        <v>854</v>
      </c>
      <c r="Z8" s="81"/>
      <c r="AA8" s="81"/>
      <c r="AB8" s="81" t="s">
        <v>854</v>
      </c>
      <c r="AC8" s="81"/>
      <c r="AD8" s="81"/>
      <c r="AE8" s="81"/>
      <c r="AF8" s="81"/>
      <c r="AG8" s="81"/>
      <c r="AH8" s="81"/>
    </row>
    <row r="9" spans="1:93" x14ac:dyDescent="0.3">
      <c r="H9" s="573" t="s">
        <v>60</v>
      </c>
      <c r="I9" s="573"/>
      <c r="J9" s="573"/>
      <c r="K9" s="519"/>
      <c r="L9" s="519"/>
      <c r="M9" s="519"/>
      <c r="N9" s="29"/>
      <c r="O9" s="250" t="s">
        <v>141</v>
      </c>
      <c r="P9" s="277"/>
      <c r="Q9" s="277"/>
      <c r="R9" s="538"/>
      <c r="S9" s="538"/>
      <c r="T9" s="519"/>
      <c r="U9" s="519"/>
      <c r="V9" s="519"/>
      <c r="W9" s="519"/>
      <c r="X9" s="519"/>
      <c r="Y9" s="573" t="s">
        <v>822</v>
      </c>
      <c r="Z9" s="573"/>
      <c r="AA9" s="573"/>
      <c r="AB9" s="573"/>
      <c r="AC9" s="573"/>
      <c r="AD9" s="573"/>
      <c r="AE9" s="573"/>
      <c r="AF9" s="573"/>
      <c r="AG9" s="573"/>
      <c r="AH9" s="573"/>
      <c r="AI9" s="573" t="s">
        <v>126</v>
      </c>
      <c r="AJ9" s="573"/>
      <c r="AK9" s="573"/>
      <c r="AL9" s="573"/>
      <c r="AM9" s="29"/>
      <c r="AN9" s="29"/>
      <c r="AO9" s="573" t="s">
        <v>70</v>
      </c>
      <c r="AP9" s="573"/>
      <c r="AQ9" s="573"/>
      <c r="AR9" s="573"/>
      <c r="AS9" s="573" t="s">
        <v>71</v>
      </c>
      <c r="AT9" s="573"/>
      <c r="AU9" s="573"/>
      <c r="AV9" s="573"/>
      <c r="AW9" s="573"/>
      <c r="AX9" s="573" t="s">
        <v>74</v>
      </c>
      <c r="AY9" s="573"/>
      <c r="AZ9" s="573"/>
      <c r="BA9" s="573"/>
      <c r="BB9" s="29"/>
      <c r="BC9" s="573" t="s">
        <v>132</v>
      </c>
      <c r="BD9" s="573"/>
      <c r="BE9" s="573"/>
      <c r="BF9" s="573"/>
      <c r="BG9" s="573"/>
      <c r="BH9" s="573" t="s">
        <v>45</v>
      </c>
      <c r="BI9" s="573"/>
      <c r="BJ9" s="573" t="s">
        <v>46</v>
      </c>
      <c r="BK9" s="573"/>
      <c r="BL9" s="573"/>
      <c r="BM9" s="573"/>
      <c r="BN9" s="29"/>
      <c r="BO9" s="29"/>
      <c r="BP9" s="573" t="s">
        <v>76</v>
      </c>
      <c r="BQ9" s="573"/>
      <c r="BR9" s="573"/>
      <c r="BS9" s="573"/>
      <c r="BT9" s="29"/>
      <c r="BU9" s="29"/>
      <c r="BV9" s="573" t="s">
        <v>47</v>
      </c>
      <c r="BW9" s="573"/>
      <c r="BX9" s="573" t="s">
        <v>48</v>
      </c>
      <c r="BY9" s="573"/>
      <c r="BZ9" s="573"/>
      <c r="CA9" s="573"/>
      <c r="CB9" s="573"/>
      <c r="CC9" s="573" t="s">
        <v>78</v>
      </c>
      <c r="CD9" s="573"/>
      <c r="CE9" s="573"/>
      <c r="CF9" s="16"/>
      <c r="CG9" s="16"/>
      <c r="CI9" t="s">
        <v>675</v>
      </c>
      <c r="CJ9" t="s">
        <v>866</v>
      </c>
    </row>
    <row r="10" spans="1:93" s="14" customFormat="1" ht="39" customHeight="1" thickBot="1" x14ac:dyDescent="0.35">
      <c r="A10" s="11" t="s">
        <v>41</v>
      </c>
      <c r="B10" s="11" t="s">
        <v>42</v>
      </c>
      <c r="C10" s="11" t="s">
        <v>43</v>
      </c>
      <c r="D10" s="12" t="s">
        <v>68</v>
      </c>
      <c r="E10" s="13" t="s">
        <v>67</v>
      </c>
      <c r="F10" s="13" t="s">
        <v>491</v>
      </c>
      <c r="G10" s="17" t="s">
        <v>44</v>
      </c>
      <c r="H10" s="274" t="s">
        <v>61</v>
      </c>
      <c r="I10" s="274" t="s">
        <v>62</v>
      </c>
      <c r="J10" s="31" t="s">
        <v>63</v>
      </c>
      <c r="K10" s="520" t="s">
        <v>179</v>
      </c>
      <c r="L10" s="520" t="s">
        <v>664</v>
      </c>
      <c r="M10" s="520" t="s">
        <v>740</v>
      </c>
      <c r="N10" s="210" t="s">
        <v>516</v>
      </c>
      <c r="O10" s="306" t="s">
        <v>125</v>
      </c>
      <c r="P10" s="307" t="s">
        <v>517</v>
      </c>
      <c r="Q10" s="308" t="s">
        <v>518</v>
      </c>
      <c r="R10" s="539" t="s">
        <v>103</v>
      </c>
      <c r="S10" s="539" t="s">
        <v>124</v>
      </c>
      <c r="T10" s="525" t="s">
        <v>741</v>
      </c>
      <c r="U10" s="525" t="s">
        <v>456</v>
      </c>
      <c r="V10" s="525" t="s">
        <v>457</v>
      </c>
      <c r="W10" s="522" t="s">
        <v>458</v>
      </c>
      <c r="X10" s="528" t="s">
        <v>682</v>
      </c>
      <c r="Y10" s="301" t="s">
        <v>750</v>
      </c>
      <c r="Z10" s="301" t="s">
        <v>751</v>
      </c>
      <c r="AA10" s="301" t="s">
        <v>518</v>
      </c>
      <c r="AB10" s="301" t="s">
        <v>752</v>
      </c>
      <c r="AC10" s="301" t="s">
        <v>753</v>
      </c>
      <c r="AD10" s="301" t="s">
        <v>777</v>
      </c>
      <c r="AE10" s="301" t="s">
        <v>754</v>
      </c>
      <c r="AF10" s="301" t="s">
        <v>776</v>
      </c>
      <c r="AG10" s="301" t="s">
        <v>661</v>
      </c>
      <c r="AH10" s="347" t="s">
        <v>743</v>
      </c>
      <c r="AI10" s="32" t="s">
        <v>66</v>
      </c>
      <c r="AJ10" s="33" t="s">
        <v>34</v>
      </c>
      <c r="AK10" s="34" t="s">
        <v>59</v>
      </c>
      <c r="AL10" s="34" t="s">
        <v>64</v>
      </c>
      <c r="AM10" s="34" t="s">
        <v>99</v>
      </c>
      <c r="AN10" s="34" t="s">
        <v>100</v>
      </c>
      <c r="AO10" s="35" t="s">
        <v>66</v>
      </c>
      <c r="AP10" s="36" t="s">
        <v>34</v>
      </c>
      <c r="AQ10" s="34" t="s">
        <v>59</v>
      </c>
      <c r="AR10" s="34" t="s">
        <v>64</v>
      </c>
      <c r="AS10" s="41" t="s">
        <v>129</v>
      </c>
      <c r="AT10" s="35" t="s">
        <v>66</v>
      </c>
      <c r="AU10" s="36" t="s">
        <v>34</v>
      </c>
      <c r="AV10" s="37" t="s">
        <v>59</v>
      </c>
      <c r="AW10" s="34" t="s">
        <v>64</v>
      </c>
      <c r="AX10" s="35" t="s">
        <v>66</v>
      </c>
      <c r="AY10" s="36" t="s">
        <v>34</v>
      </c>
      <c r="AZ10" s="37" t="s">
        <v>59</v>
      </c>
      <c r="BA10" s="34" t="s">
        <v>64</v>
      </c>
      <c r="BB10" s="34" t="s">
        <v>166</v>
      </c>
      <c r="BC10" s="41" t="s">
        <v>129</v>
      </c>
      <c r="BD10" s="84" t="s">
        <v>66</v>
      </c>
      <c r="BE10" s="507" t="s">
        <v>187</v>
      </c>
      <c r="BF10" s="39" t="s">
        <v>133</v>
      </c>
      <c r="BG10" s="40" t="s">
        <v>72</v>
      </c>
      <c r="BH10" s="42" t="s">
        <v>75</v>
      </c>
      <c r="BI10" s="36" t="s">
        <v>34</v>
      </c>
      <c r="BJ10" s="42" t="s">
        <v>66</v>
      </c>
      <c r="BK10" s="36" t="s">
        <v>34</v>
      </c>
      <c r="BL10" s="37" t="s">
        <v>59</v>
      </c>
      <c r="BM10" s="34" t="s">
        <v>64</v>
      </c>
      <c r="BN10" s="34" t="s">
        <v>99</v>
      </c>
      <c r="BO10" s="34" t="s">
        <v>100</v>
      </c>
      <c r="BP10" s="43" t="s">
        <v>77</v>
      </c>
      <c r="BQ10" s="36" t="s">
        <v>34</v>
      </c>
      <c r="BR10" s="37" t="s">
        <v>59</v>
      </c>
      <c r="BS10" s="34" t="s">
        <v>64</v>
      </c>
      <c r="BT10" s="34" t="s">
        <v>99</v>
      </c>
      <c r="BU10" s="34" t="s">
        <v>100</v>
      </c>
      <c r="BV10" s="42" t="s">
        <v>75</v>
      </c>
      <c r="BW10" s="36" t="s">
        <v>34</v>
      </c>
      <c r="BX10" s="42" t="s">
        <v>66</v>
      </c>
      <c r="BY10" s="97" t="s">
        <v>636</v>
      </c>
      <c r="BZ10" s="36" t="s">
        <v>34</v>
      </c>
      <c r="CA10" s="37" t="s">
        <v>59</v>
      </c>
      <c r="CB10" s="34" t="s">
        <v>64</v>
      </c>
      <c r="CC10" s="43" t="s">
        <v>77</v>
      </c>
      <c r="CD10" s="37" t="s">
        <v>59</v>
      </c>
      <c r="CE10" s="34" t="s">
        <v>64</v>
      </c>
      <c r="CF10" s="14" t="s">
        <v>625</v>
      </c>
      <c r="CG10" s="14" t="s">
        <v>626</v>
      </c>
      <c r="CH10" s="14" t="s">
        <v>627</v>
      </c>
      <c r="CI10" s="267" t="s">
        <v>655</v>
      </c>
      <c r="CJ10" s="438" t="s">
        <v>137</v>
      </c>
      <c r="CK10" s="438" t="s">
        <v>138</v>
      </c>
      <c r="CL10" s="439" t="s">
        <v>617</v>
      </c>
      <c r="CM10" s="438" t="s">
        <v>856</v>
      </c>
      <c r="CN10" s="438" t="s">
        <v>139</v>
      </c>
      <c r="CO10" s="438" t="s">
        <v>140</v>
      </c>
    </row>
    <row r="11" spans="1:93" s="139" customFormat="1" ht="13.8" x14ac:dyDescent="0.3">
      <c r="A11" s="181" t="s">
        <v>852</v>
      </c>
      <c r="B11" s="181"/>
      <c r="C11" s="181"/>
      <c r="D11" s="175">
        <v>3</v>
      </c>
      <c r="E11" s="139" t="s">
        <v>112</v>
      </c>
      <c r="F11" s="139" t="s">
        <v>69</v>
      </c>
      <c r="G11" s="147">
        <v>1959</v>
      </c>
      <c r="H11" s="139" t="s">
        <v>69</v>
      </c>
      <c r="I11" s="139" t="s">
        <v>69</v>
      </c>
      <c r="J11" s="149" t="s">
        <v>69</v>
      </c>
      <c r="K11" s="153" t="s">
        <v>69</v>
      </c>
      <c r="L11" s="153" t="s">
        <v>69</v>
      </c>
      <c r="M11" s="153" t="s">
        <v>848</v>
      </c>
      <c r="N11" s="523" t="s">
        <v>69</v>
      </c>
      <c r="O11" s="142" t="s">
        <v>848</v>
      </c>
      <c r="P11" s="143" t="s">
        <v>69</v>
      </c>
      <c r="Q11" s="143" t="s">
        <v>69</v>
      </c>
      <c r="R11" s="143" t="s">
        <v>69</v>
      </c>
      <c r="S11" s="143" t="s">
        <v>69</v>
      </c>
      <c r="T11" s="153" t="s">
        <v>69</v>
      </c>
      <c r="U11" s="523" t="s">
        <v>69</v>
      </c>
      <c r="V11" s="523" t="s">
        <v>69</v>
      </c>
      <c r="W11" s="523" t="s">
        <v>69</v>
      </c>
      <c r="X11" s="523" t="s">
        <v>69</v>
      </c>
      <c r="Y11" s="523" t="s">
        <v>848</v>
      </c>
      <c r="Z11" s="523" t="s">
        <v>848</v>
      </c>
      <c r="AA11" s="523" t="s">
        <v>848</v>
      </c>
      <c r="AB11" s="523" t="s">
        <v>848</v>
      </c>
      <c r="AC11" s="523" t="s">
        <v>848</v>
      </c>
      <c r="AD11" s="523" t="s">
        <v>848</v>
      </c>
      <c r="AE11" s="523" t="s">
        <v>848</v>
      </c>
      <c r="AF11" s="523" t="s">
        <v>848</v>
      </c>
      <c r="AG11" s="523" t="s">
        <v>848</v>
      </c>
      <c r="AH11" s="179" t="s">
        <v>69</v>
      </c>
      <c r="AI11" s="179" t="s">
        <v>69</v>
      </c>
      <c r="AJ11" s="179" t="s">
        <v>69</v>
      </c>
      <c r="AK11" s="179" t="s">
        <v>69</v>
      </c>
      <c r="AL11" s="179" t="s">
        <v>69</v>
      </c>
      <c r="AM11" s="179" t="s">
        <v>69</v>
      </c>
      <c r="AN11" s="179" t="s">
        <v>69</v>
      </c>
      <c r="AO11" s="179" t="s">
        <v>69</v>
      </c>
      <c r="AP11" s="179" t="s">
        <v>69</v>
      </c>
      <c r="AQ11" s="179" t="s">
        <v>69</v>
      </c>
      <c r="AR11" s="179" t="s">
        <v>69</v>
      </c>
      <c r="AS11" s="179" t="s">
        <v>69</v>
      </c>
      <c r="AT11" s="142" t="s">
        <v>69</v>
      </c>
      <c r="AU11" s="179" t="s">
        <v>69</v>
      </c>
      <c r="AV11" s="179" t="s">
        <v>69</v>
      </c>
      <c r="AW11" s="179" t="s">
        <v>69</v>
      </c>
      <c r="AX11" s="179" t="s">
        <v>69</v>
      </c>
      <c r="AY11" s="179" t="s">
        <v>69</v>
      </c>
      <c r="AZ11" s="179" t="s">
        <v>69</v>
      </c>
      <c r="BA11" s="179" t="s">
        <v>69</v>
      </c>
      <c r="BB11" s="179" t="s">
        <v>69</v>
      </c>
      <c r="BC11" s="179" t="s">
        <v>69</v>
      </c>
      <c r="BD11" s="179" t="s">
        <v>69</v>
      </c>
      <c r="BE11" s="517" t="s">
        <v>69</v>
      </c>
      <c r="BF11" s="142" t="s">
        <v>848</v>
      </c>
      <c r="BG11" s="142" t="s">
        <v>848</v>
      </c>
      <c r="BH11" s="142" t="s">
        <v>69</v>
      </c>
      <c r="BI11" s="142" t="s">
        <v>69</v>
      </c>
      <c r="BJ11" s="142" t="s">
        <v>69</v>
      </c>
      <c r="BK11" s="153" t="s">
        <v>69</v>
      </c>
      <c r="BL11" s="153" t="s">
        <v>69</v>
      </c>
      <c r="BM11" s="153" t="s">
        <v>69</v>
      </c>
      <c r="BN11" s="153" t="s">
        <v>69</v>
      </c>
      <c r="BO11" s="153" t="s">
        <v>69</v>
      </c>
      <c r="BP11" s="150" t="s">
        <v>69</v>
      </c>
      <c r="BQ11" s="150" t="s">
        <v>69</v>
      </c>
      <c r="BR11" s="150" t="s">
        <v>69</v>
      </c>
      <c r="BS11" s="150" t="s">
        <v>69</v>
      </c>
      <c r="BT11" s="150" t="s">
        <v>69</v>
      </c>
      <c r="BU11" s="150" t="s">
        <v>69</v>
      </c>
      <c r="BV11" s="150" t="s">
        <v>69</v>
      </c>
      <c r="BW11" s="142"/>
      <c r="BX11" s="447"/>
      <c r="BY11" s="153" t="s">
        <v>69</v>
      </c>
      <c r="BZ11" s="153" t="s">
        <v>69</v>
      </c>
      <c r="CA11" s="153" t="s">
        <v>69</v>
      </c>
      <c r="CB11" s="153" t="s">
        <v>69</v>
      </c>
      <c r="CC11" s="153" t="s">
        <v>69</v>
      </c>
      <c r="CD11" s="153" t="s">
        <v>69</v>
      </c>
      <c r="CE11" s="153" t="s">
        <v>69</v>
      </c>
      <c r="CJ11" s="212"/>
      <c r="CK11" s="212"/>
      <c r="CL11" s="506"/>
      <c r="CM11" s="506"/>
      <c r="CN11" s="212"/>
      <c r="CO11" s="212"/>
    </row>
    <row r="12" spans="1:93" s="275" customFormat="1" ht="13.8" x14ac:dyDescent="0.3">
      <c r="A12" s="450"/>
      <c r="B12" s="450"/>
      <c r="C12" s="450"/>
      <c r="D12" s="451">
        <v>1</v>
      </c>
      <c r="E12" s="275" t="s">
        <v>512</v>
      </c>
      <c r="F12" s="275" t="s">
        <v>654</v>
      </c>
      <c r="G12" s="452">
        <v>1959</v>
      </c>
      <c r="H12" s="275" t="s">
        <v>69</v>
      </c>
      <c r="I12" s="275" t="s">
        <v>69</v>
      </c>
      <c r="J12" s="475" t="s">
        <v>69</v>
      </c>
      <c r="K12" s="461" t="s">
        <v>69</v>
      </c>
      <c r="L12" s="461" t="s">
        <v>69</v>
      </c>
      <c r="M12" s="461" t="s">
        <v>69</v>
      </c>
      <c r="N12" s="505" t="s">
        <v>69</v>
      </c>
      <c r="O12" s="137" t="s">
        <v>848</v>
      </c>
      <c r="P12" s="459" t="s">
        <v>69</v>
      </c>
      <c r="Q12" s="459" t="s">
        <v>69</v>
      </c>
      <c r="R12" s="459" t="s">
        <v>69</v>
      </c>
      <c r="S12" s="459" t="s">
        <v>69</v>
      </c>
      <c r="T12" s="461" t="s">
        <v>69</v>
      </c>
      <c r="U12" s="505" t="s">
        <v>69</v>
      </c>
      <c r="V12" s="505" t="s">
        <v>69</v>
      </c>
      <c r="W12" s="505" t="s">
        <v>69</v>
      </c>
      <c r="X12" s="505" t="s">
        <v>69</v>
      </c>
      <c r="Y12" s="505" t="s">
        <v>69</v>
      </c>
      <c r="Z12" s="505" t="s">
        <v>69</v>
      </c>
      <c r="AA12" s="505" t="s">
        <v>69</v>
      </c>
      <c r="AB12" s="505" t="s">
        <v>69</v>
      </c>
      <c r="AC12" s="505" t="s">
        <v>69</v>
      </c>
      <c r="AD12" s="505" t="s">
        <v>69</v>
      </c>
      <c r="AE12" s="505" t="s">
        <v>69</v>
      </c>
      <c r="AF12" s="505" t="s">
        <v>69</v>
      </c>
      <c r="AG12" s="505" t="s">
        <v>69</v>
      </c>
      <c r="AH12" s="122" t="s">
        <v>69</v>
      </c>
      <c r="AI12" s="122" t="s">
        <v>69</v>
      </c>
      <c r="AJ12" s="122" t="s">
        <v>69</v>
      </c>
      <c r="AK12" s="122" t="s">
        <v>69</v>
      </c>
      <c r="AL12" s="122" t="s">
        <v>69</v>
      </c>
      <c r="AM12" s="122" t="s">
        <v>69</v>
      </c>
      <c r="AN12" s="122" t="s">
        <v>69</v>
      </c>
      <c r="AO12" s="122" t="s">
        <v>69</v>
      </c>
      <c r="AP12" s="122" t="s">
        <v>69</v>
      </c>
      <c r="AQ12" s="122" t="s">
        <v>69</v>
      </c>
      <c r="AR12" s="122" t="s">
        <v>69</v>
      </c>
      <c r="AS12" s="122" t="s">
        <v>69</v>
      </c>
      <c r="AT12" s="137" t="s">
        <v>69</v>
      </c>
      <c r="AU12" s="122" t="s">
        <v>69</v>
      </c>
      <c r="AV12" s="122" t="s">
        <v>69</v>
      </c>
      <c r="AW12" s="122" t="s">
        <v>69</v>
      </c>
      <c r="AX12" s="122" t="s">
        <v>69</v>
      </c>
      <c r="AY12" s="122" t="s">
        <v>69</v>
      </c>
      <c r="AZ12" s="122" t="s">
        <v>69</v>
      </c>
      <c r="BA12" s="122" t="s">
        <v>69</v>
      </c>
      <c r="BB12" s="122" t="s">
        <v>69</v>
      </c>
      <c r="BC12" s="122" t="s">
        <v>69</v>
      </c>
      <c r="BD12" s="122" t="s">
        <v>69</v>
      </c>
      <c r="BE12" s="232" t="s">
        <v>69</v>
      </c>
      <c r="BF12" s="137" t="s">
        <v>848</v>
      </c>
      <c r="BG12" s="137" t="s">
        <v>848</v>
      </c>
      <c r="BH12" s="137" t="s">
        <v>69</v>
      </c>
      <c r="BI12" s="137" t="s">
        <v>69</v>
      </c>
      <c r="BJ12" s="137" t="s">
        <v>69</v>
      </c>
      <c r="BK12" s="461" t="s">
        <v>69</v>
      </c>
      <c r="BL12" s="461" t="s">
        <v>69</v>
      </c>
      <c r="BM12" s="461" t="s">
        <v>69</v>
      </c>
      <c r="BN12" s="461" t="s">
        <v>69</v>
      </c>
      <c r="BO12" s="461" t="s">
        <v>69</v>
      </c>
      <c r="BP12" s="470" t="s">
        <v>69</v>
      </c>
      <c r="BQ12" s="470" t="s">
        <v>69</v>
      </c>
      <c r="BR12" s="470" t="s">
        <v>69</v>
      </c>
      <c r="BS12" s="470" t="s">
        <v>69</v>
      </c>
      <c r="BT12" s="470" t="s">
        <v>69</v>
      </c>
      <c r="BU12" s="470" t="s">
        <v>69</v>
      </c>
      <c r="BV12" s="470" t="s">
        <v>69</v>
      </c>
      <c r="BW12" s="137"/>
      <c r="BX12" s="461" t="s">
        <v>69</v>
      </c>
      <c r="BY12" s="461" t="s">
        <v>69</v>
      </c>
      <c r="BZ12" s="461" t="s">
        <v>69</v>
      </c>
      <c r="CA12" s="461" t="s">
        <v>69</v>
      </c>
      <c r="CB12" s="461" t="s">
        <v>69</v>
      </c>
      <c r="CC12" s="461" t="s">
        <v>69</v>
      </c>
      <c r="CD12" s="461" t="s">
        <v>69</v>
      </c>
      <c r="CE12" s="461" t="s">
        <v>69</v>
      </c>
      <c r="CJ12" s="462"/>
      <c r="CK12" s="462"/>
      <c r="CL12" s="463"/>
      <c r="CM12" s="463"/>
      <c r="CN12" s="462"/>
      <c r="CO12" s="462"/>
    </row>
    <row r="13" spans="1:93" s="275" customFormat="1" ht="13.8" x14ac:dyDescent="0.3">
      <c r="A13" s="450"/>
      <c r="B13" s="450"/>
      <c r="C13" s="450"/>
      <c r="D13" s="451">
        <v>2</v>
      </c>
      <c r="E13" s="275" t="s">
        <v>861</v>
      </c>
      <c r="F13" s="275" t="s">
        <v>651</v>
      </c>
      <c r="G13" s="452">
        <v>1959</v>
      </c>
      <c r="H13" s="276">
        <v>21755</v>
      </c>
      <c r="I13" s="276">
        <v>21757</v>
      </c>
      <c r="J13" s="453">
        <f t="shared" ref="J13:J14" si="0">I13-H13+1</f>
        <v>3</v>
      </c>
      <c r="K13" s="461" t="s">
        <v>69</v>
      </c>
      <c r="L13" s="461" t="s">
        <v>69</v>
      </c>
      <c r="M13" s="461" t="s">
        <v>848</v>
      </c>
      <c r="N13" s="505" t="s">
        <v>69</v>
      </c>
      <c r="O13" s="137">
        <v>3511</v>
      </c>
      <c r="P13" s="459" t="s">
        <v>69</v>
      </c>
      <c r="Q13" s="459" t="s">
        <v>69</v>
      </c>
      <c r="R13" s="459" t="s">
        <v>69</v>
      </c>
      <c r="S13" s="459" t="s">
        <v>69</v>
      </c>
      <c r="T13" s="461">
        <v>1461</v>
      </c>
      <c r="U13" s="505" t="s">
        <v>69</v>
      </c>
      <c r="V13" s="505" t="s">
        <v>69</v>
      </c>
      <c r="W13" s="505" t="s">
        <v>69</v>
      </c>
      <c r="X13" s="505" t="s">
        <v>69</v>
      </c>
      <c r="Y13" s="505" t="s">
        <v>848</v>
      </c>
      <c r="Z13" s="505" t="s">
        <v>848</v>
      </c>
      <c r="AA13" s="505" t="s">
        <v>848</v>
      </c>
      <c r="AB13" s="505" t="s">
        <v>848</v>
      </c>
      <c r="AC13" s="505" t="s">
        <v>848</v>
      </c>
      <c r="AD13" s="505" t="s">
        <v>848</v>
      </c>
      <c r="AE13" s="505" t="s">
        <v>848</v>
      </c>
      <c r="AF13" s="505" t="s">
        <v>848</v>
      </c>
      <c r="AG13" s="505" t="s">
        <v>848</v>
      </c>
      <c r="AH13" s="122">
        <f>T13</f>
        <v>1461</v>
      </c>
      <c r="AI13" s="122" t="s">
        <v>69</v>
      </c>
      <c r="AJ13" s="122" t="s">
        <v>69</v>
      </c>
      <c r="AK13" s="122" t="s">
        <v>69</v>
      </c>
      <c r="AL13" s="122" t="s">
        <v>69</v>
      </c>
      <c r="AM13" s="122" t="s">
        <v>69</v>
      </c>
      <c r="AN13" s="122" t="s">
        <v>69</v>
      </c>
      <c r="AO13" s="122" t="s">
        <v>69</v>
      </c>
      <c r="AP13" s="122" t="s">
        <v>69</v>
      </c>
      <c r="AQ13" s="122" t="s">
        <v>69</v>
      </c>
      <c r="AR13" s="122" t="s">
        <v>69</v>
      </c>
      <c r="AS13" s="122" t="s">
        <v>69</v>
      </c>
      <c r="AT13" s="137" t="s">
        <v>69</v>
      </c>
      <c r="AU13" s="122" t="s">
        <v>69</v>
      </c>
      <c r="AV13" s="122" t="s">
        <v>69</v>
      </c>
      <c r="AW13" s="122" t="s">
        <v>69</v>
      </c>
      <c r="AX13" s="122" t="s">
        <v>69</v>
      </c>
      <c r="AY13" s="122" t="s">
        <v>69</v>
      </c>
      <c r="AZ13" s="122" t="s">
        <v>69</v>
      </c>
      <c r="BA13" s="122" t="s">
        <v>69</v>
      </c>
      <c r="BB13" s="122" t="s">
        <v>69</v>
      </c>
      <c r="BC13" s="122" t="s">
        <v>69</v>
      </c>
      <c r="BD13" s="122" t="s">
        <v>69</v>
      </c>
      <c r="BE13" s="232" t="s">
        <v>69</v>
      </c>
      <c r="BF13" s="137" t="s">
        <v>848</v>
      </c>
      <c r="BG13" s="137" t="s">
        <v>848</v>
      </c>
      <c r="BH13" s="137" t="s">
        <v>69</v>
      </c>
      <c r="BI13" s="137" t="s">
        <v>69</v>
      </c>
      <c r="BJ13" s="137" t="s">
        <v>69</v>
      </c>
      <c r="BK13" s="461" t="s">
        <v>69</v>
      </c>
      <c r="BL13" s="461" t="s">
        <v>69</v>
      </c>
      <c r="BM13" s="461" t="s">
        <v>69</v>
      </c>
      <c r="BN13" s="461" t="s">
        <v>69</v>
      </c>
      <c r="BO13" s="461" t="s">
        <v>69</v>
      </c>
      <c r="BP13" s="470" t="s">
        <v>69</v>
      </c>
      <c r="BQ13" s="470" t="s">
        <v>69</v>
      </c>
      <c r="BR13" s="470" t="s">
        <v>69</v>
      </c>
      <c r="BS13" s="470" t="s">
        <v>69</v>
      </c>
      <c r="BT13" s="470" t="s">
        <v>69</v>
      </c>
      <c r="BU13" s="470" t="s">
        <v>69</v>
      </c>
      <c r="BV13" s="470" t="s">
        <v>69</v>
      </c>
      <c r="BW13" s="137"/>
      <c r="BX13" s="461" t="s">
        <v>69</v>
      </c>
      <c r="BY13" s="461" t="s">
        <v>69</v>
      </c>
      <c r="BZ13" s="461" t="s">
        <v>69</v>
      </c>
      <c r="CA13" s="461" t="s">
        <v>69</v>
      </c>
      <c r="CB13" s="461" t="s">
        <v>69</v>
      </c>
      <c r="CC13" s="461" t="s">
        <v>69</v>
      </c>
      <c r="CD13" s="461" t="s">
        <v>69</v>
      </c>
      <c r="CE13" s="461" t="s">
        <v>69</v>
      </c>
      <c r="CJ13" s="462"/>
      <c r="CK13" s="462"/>
      <c r="CL13" s="463"/>
      <c r="CM13" s="463"/>
      <c r="CN13" s="462"/>
      <c r="CO13" s="462"/>
    </row>
    <row r="14" spans="1:93" s="139" customFormat="1" ht="13.8" x14ac:dyDescent="0.3">
      <c r="A14" s="181" t="s">
        <v>852</v>
      </c>
      <c r="B14" s="181"/>
      <c r="C14" s="181"/>
      <c r="D14" s="175">
        <v>3</v>
      </c>
      <c r="E14" s="139" t="s">
        <v>112</v>
      </c>
      <c r="F14" s="139" t="s">
        <v>514</v>
      </c>
      <c r="G14" s="147">
        <v>1960</v>
      </c>
      <c r="H14" s="148">
        <v>22037</v>
      </c>
      <c r="I14" s="148">
        <v>22162</v>
      </c>
      <c r="J14" s="149">
        <f t="shared" si="0"/>
        <v>126</v>
      </c>
      <c r="K14" s="153" t="s">
        <v>69</v>
      </c>
      <c r="L14" s="153" t="s">
        <v>69</v>
      </c>
      <c r="M14" s="153" t="s">
        <v>848</v>
      </c>
      <c r="N14" s="524" t="s">
        <v>69</v>
      </c>
      <c r="O14" s="372" t="s">
        <v>848</v>
      </c>
      <c r="P14" s="540" t="s">
        <v>69</v>
      </c>
      <c r="Q14" s="540" t="s">
        <v>69</v>
      </c>
      <c r="R14" s="540" t="s">
        <v>69</v>
      </c>
      <c r="S14" s="540" t="s">
        <v>69</v>
      </c>
      <c r="T14" s="204" t="s">
        <v>69</v>
      </c>
      <c r="U14" s="524" t="s">
        <v>69</v>
      </c>
      <c r="V14" s="524" t="s">
        <v>69</v>
      </c>
      <c r="W14" s="524" t="s">
        <v>69</v>
      </c>
      <c r="X14" s="523" t="s">
        <v>69</v>
      </c>
      <c r="Y14" s="523" t="s">
        <v>848</v>
      </c>
      <c r="Z14" s="523" t="s">
        <v>848</v>
      </c>
      <c r="AA14" s="523" t="s">
        <v>848</v>
      </c>
      <c r="AB14" s="536">
        <f>AB15+T16</f>
        <v>4222</v>
      </c>
      <c r="AC14" s="523" t="s">
        <v>848</v>
      </c>
      <c r="AD14" s="523" t="s">
        <v>848</v>
      </c>
      <c r="AE14" s="523" t="s">
        <v>848</v>
      </c>
      <c r="AF14" s="523" t="s">
        <v>848</v>
      </c>
      <c r="AG14" s="523" t="s">
        <v>848</v>
      </c>
      <c r="AH14" s="465">
        <f>SUM(AH15:AH16)</f>
        <v>4222</v>
      </c>
      <c r="AI14" s="142" t="s">
        <v>69</v>
      </c>
      <c r="AJ14" s="142" t="s">
        <v>69</v>
      </c>
      <c r="AK14" s="142" t="s">
        <v>69</v>
      </c>
      <c r="AL14" s="142" t="s">
        <v>69</v>
      </c>
      <c r="AM14" s="142" t="s">
        <v>69</v>
      </c>
      <c r="AN14" s="142" t="s">
        <v>69</v>
      </c>
      <c r="AO14" s="142" t="s">
        <v>69</v>
      </c>
      <c r="AP14" s="142" t="s">
        <v>69</v>
      </c>
      <c r="AQ14" s="142" t="s">
        <v>69</v>
      </c>
      <c r="AR14" s="142" t="s">
        <v>69</v>
      </c>
      <c r="AS14" s="157">
        <f>SUM(AS15:AS16)</f>
        <v>41751.839999999997</v>
      </c>
      <c r="AT14" s="142" t="s">
        <v>69</v>
      </c>
      <c r="AU14" s="142" t="s">
        <v>69</v>
      </c>
      <c r="AV14" s="142" t="s">
        <v>69</v>
      </c>
      <c r="AW14" s="142" t="s">
        <v>69</v>
      </c>
      <c r="AX14" s="142" t="s">
        <v>69</v>
      </c>
      <c r="AY14" s="142" t="s">
        <v>69</v>
      </c>
      <c r="AZ14" s="142" t="s">
        <v>69</v>
      </c>
      <c r="BA14" s="142" t="s">
        <v>69</v>
      </c>
      <c r="BB14" s="142" t="s">
        <v>69</v>
      </c>
      <c r="BC14" s="157">
        <f>SUM(BC15:BC16)</f>
        <v>8413</v>
      </c>
      <c r="BD14" s="179" t="s">
        <v>69</v>
      </c>
      <c r="BE14" s="510">
        <f>AS14/BC14</f>
        <v>4.962776655176512</v>
      </c>
      <c r="BF14" s="142" t="s">
        <v>848</v>
      </c>
      <c r="BG14" s="142" t="s">
        <v>848</v>
      </c>
      <c r="BH14" s="142" t="s">
        <v>69</v>
      </c>
      <c r="BI14" s="142" t="s">
        <v>69</v>
      </c>
      <c r="BJ14" s="359">
        <f>SUM(BJ15:BJ16)</f>
        <v>433</v>
      </c>
      <c r="BK14" s="153" t="s">
        <v>69</v>
      </c>
      <c r="BL14" s="153" t="s">
        <v>69</v>
      </c>
      <c r="BM14" s="153" t="s">
        <v>69</v>
      </c>
      <c r="BN14" s="153" t="s">
        <v>69</v>
      </c>
      <c r="BO14" s="153" t="s">
        <v>69</v>
      </c>
      <c r="BP14" s="150" t="s">
        <v>69</v>
      </c>
      <c r="BQ14" s="150" t="s">
        <v>69</v>
      </c>
      <c r="BR14" s="150" t="s">
        <v>69</v>
      </c>
      <c r="BS14" s="150" t="s">
        <v>69</v>
      </c>
      <c r="BT14" s="150" t="s">
        <v>69</v>
      </c>
      <c r="BU14" s="150" t="s">
        <v>69</v>
      </c>
      <c r="BV14" s="150" t="s">
        <v>69</v>
      </c>
      <c r="BW14" s="142"/>
      <c r="BX14" s="447"/>
      <c r="BY14" s="153" t="s">
        <v>69</v>
      </c>
      <c r="BZ14" s="153" t="s">
        <v>69</v>
      </c>
      <c r="CA14" s="153" t="s">
        <v>69</v>
      </c>
      <c r="CB14" s="153" t="s">
        <v>69</v>
      </c>
      <c r="CC14" s="153" t="s">
        <v>69</v>
      </c>
      <c r="CD14" s="153" t="s">
        <v>69</v>
      </c>
      <c r="CE14" s="153" t="s">
        <v>69</v>
      </c>
      <c r="CJ14" s="448"/>
      <c r="CK14" s="448"/>
      <c r="CL14" s="449"/>
      <c r="CM14" s="449"/>
      <c r="CN14" s="448"/>
      <c r="CO14" s="448"/>
    </row>
    <row r="15" spans="1:93" s="275" customFormat="1" ht="13.8" x14ac:dyDescent="0.3">
      <c r="A15" s="450"/>
      <c r="B15" s="450"/>
      <c r="C15" s="450"/>
      <c r="D15" s="451">
        <v>1</v>
      </c>
      <c r="E15" s="275" t="s">
        <v>512</v>
      </c>
      <c r="F15" s="275" t="s">
        <v>862</v>
      </c>
      <c r="G15" s="452">
        <v>1960</v>
      </c>
      <c r="H15" s="276">
        <v>22037</v>
      </c>
      <c r="I15" s="276">
        <v>22162</v>
      </c>
      <c r="J15" s="453">
        <f t="shared" ref="J15:J17" si="1">I15-H15+1</f>
        <v>126</v>
      </c>
      <c r="K15" s="461" t="s">
        <v>69</v>
      </c>
      <c r="L15" s="461" t="s">
        <v>69</v>
      </c>
      <c r="M15" s="461" t="s">
        <v>69</v>
      </c>
      <c r="N15" s="505" t="s">
        <v>69</v>
      </c>
      <c r="O15" s="137" t="s">
        <v>848</v>
      </c>
      <c r="P15" s="459" t="s">
        <v>69</v>
      </c>
      <c r="Q15" s="459" t="s">
        <v>69</v>
      </c>
      <c r="R15" s="459" t="s">
        <v>69</v>
      </c>
      <c r="S15" s="459" t="s">
        <v>69</v>
      </c>
      <c r="T15" s="461" t="s">
        <v>69</v>
      </c>
      <c r="U15" s="505" t="s">
        <v>69</v>
      </c>
      <c r="V15" s="505" t="s">
        <v>69</v>
      </c>
      <c r="W15" s="505" t="s">
        <v>69</v>
      </c>
      <c r="X15" s="505" t="s">
        <v>69</v>
      </c>
      <c r="Y15" s="446">
        <v>1840</v>
      </c>
      <c r="Z15" s="471" t="s">
        <v>69</v>
      </c>
      <c r="AA15" s="471" t="s">
        <v>69</v>
      </c>
      <c r="AB15" s="471">
        <v>3192</v>
      </c>
      <c r="AC15" s="471" t="s">
        <v>69</v>
      </c>
      <c r="AD15" s="471" t="s">
        <v>69</v>
      </c>
      <c r="AE15" s="471" t="s">
        <v>69</v>
      </c>
      <c r="AF15" s="471" t="s">
        <v>69</v>
      </c>
      <c r="AG15" s="471" t="s">
        <v>69</v>
      </c>
      <c r="AH15" s="518">
        <f>AB15</f>
        <v>3192</v>
      </c>
      <c r="AI15" s="137" t="s">
        <v>69</v>
      </c>
      <c r="AJ15" s="137" t="s">
        <v>69</v>
      </c>
      <c r="AK15" s="137" t="s">
        <v>69</v>
      </c>
      <c r="AL15" s="137" t="s">
        <v>69</v>
      </c>
      <c r="AM15" s="137" t="s">
        <v>69</v>
      </c>
      <c r="AN15" s="137" t="s">
        <v>69</v>
      </c>
      <c r="AO15" s="137" t="s">
        <v>69</v>
      </c>
      <c r="AP15" s="137" t="s">
        <v>69</v>
      </c>
      <c r="AQ15" s="137" t="s">
        <v>69</v>
      </c>
      <c r="AR15" s="137" t="s">
        <v>69</v>
      </c>
      <c r="AS15" s="405">
        <f>CJ15</f>
        <v>24496</v>
      </c>
      <c r="AT15" s="137" t="s">
        <v>69</v>
      </c>
      <c r="AU15" s="137" t="s">
        <v>69</v>
      </c>
      <c r="AV15" s="137" t="s">
        <v>69</v>
      </c>
      <c r="AW15" s="137" t="s">
        <v>69</v>
      </c>
      <c r="AX15" s="137" t="s">
        <v>69</v>
      </c>
      <c r="AY15" s="137" t="s">
        <v>69</v>
      </c>
      <c r="AZ15" s="137" t="s">
        <v>69</v>
      </c>
      <c r="BA15" s="137" t="s">
        <v>69</v>
      </c>
      <c r="BB15" s="137" t="s">
        <v>69</v>
      </c>
      <c r="BC15" s="405">
        <f>CK15</f>
        <v>4934</v>
      </c>
      <c r="BD15" s="473" t="s">
        <v>69</v>
      </c>
      <c r="BE15" s="123">
        <f>CL15</f>
        <v>4.96</v>
      </c>
      <c r="BF15" s="137" t="s">
        <v>848</v>
      </c>
      <c r="BG15" s="137" t="s">
        <v>848</v>
      </c>
      <c r="BH15" s="137" t="s">
        <v>69</v>
      </c>
      <c r="BI15" s="137" t="s">
        <v>69</v>
      </c>
      <c r="BJ15" s="125">
        <f>CN15</f>
        <v>433</v>
      </c>
      <c r="BK15" s="461" t="s">
        <v>69</v>
      </c>
      <c r="BL15" s="461" t="s">
        <v>69</v>
      </c>
      <c r="BM15" s="461" t="s">
        <v>69</v>
      </c>
      <c r="BN15" s="461" t="s">
        <v>69</v>
      </c>
      <c r="BO15" s="461" t="s">
        <v>69</v>
      </c>
      <c r="BP15" s="470" t="s">
        <v>69</v>
      </c>
      <c r="BQ15" s="470" t="s">
        <v>69</v>
      </c>
      <c r="BR15" s="470" t="s">
        <v>69</v>
      </c>
      <c r="BS15" s="470" t="s">
        <v>69</v>
      </c>
      <c r="BT15" s="470" t="s">
        <v>69</v>
      </c>
      <c r="BU15" s="470" t="s">
        <v>69</v>
      </c>
      <c r="BV15" s="470" t="s">
        <v>69</v>
      </c>
      <c r="BW15" s="137"/>
      <c r="BX15" s="461" t="s">
        <v>69</v>
      </c>
      <c r="BY15" s="461" t="s">
        <v>69</v>
      </c>
      <c r="BZ15" s="461" t="s">
        <v>69</v>
      </c>
      <c r="CA15" s="461" t="s">
        <v>69</v>
      </c>
      <c r="CB15" s="461" t="s">
        <v>69</v>
      </c>
      <c r="CC15" s="461" t="s">
        <v>69</v>
      </c>
      <c r="CD15" s="461" t="s">
        <v>69</v>
      </c>
      <c r="CE15" s="461" t="s">
        <v>69</v>
      </c>
      <c r="CJ15" s="455">
        <v>24496</v>
      </c>
      <c r="CK15" s="455">
        <v>4934</v>
      </c>
      <c r="CL15" s="463">
        <v>4.96</v>
      </c>
      <c r="CM15" s="455">
        <v>1545</v>
      </c>
      <c r="CN15" s="462">
        <v>433</v>
      </c>
      <c r="CO15" s="462">
        <v>86</v>
      </c>
    </row>
    <row r="16" spans="1:93" s="275" customFormat="1" ht="13.8" x14ac:dyDescent="0.3">
      <c r="A16" s="450"/>
      <c r="B16" s="450"/>
      <c r="C16" s="450"/>
      <c r="D16" s="451">
        <v>2</v>
      </c>
      <c r="E16" s="275" t="s">
        <v>185</v>
      </c>
      <c r="F16" s="276" t="s">
        <v>651</v>
      </c>
      <c r="G16" s="452">
        <v>1960</v>
      </c>
      <c r="H16" s="276">
        <v>22126</v>
      </c>
      <c r="I16" s="276">
        <v>22128</v>
      </c>
      <c r="J16" s="453">
        <f t="shared" si="1"/>
        <v>3</v>
      </c>
      <c r="K16" s="461" t="s">
        <v>69</v>
      </c>
      <c r="L16" s="461" t="s">
        <v>69</v>
      </c>
      <c r="M16" s="461" t="s">
        <v>848</v>
      </c>
      <c r="N16" s="505" t="s">
        <v>69</v>
      </c>
      <c r="O16" s="137">
        <v>3479</v>
      </c>
      <c r="P16" s="459" t="s">
        <v>69</v>
      </c>
      <c r="Q16" s="459" t="s">
        <v>69</v>
      </c>
      <c r="R16" s="459" t="s">
        <v>69</v>
      </c>
      <c r="S16" s="459" t="s">
        <v>69</v>
      </c>
      <c r="T16" s="461">
        <v>1030</v>
      </c>
      <c r="U16" s="505" t="s">
        <v>69</v>
      </c>
      <c r="V16" s="505" t="s">
        <v>69</v>
      </c>
      <c r="W16" s="505" t="s">
        <v>69</v>
      </c>
      <c r="X16" s="505" t="s">
        <v>69</v>
      </c>
      <c r="Y16" s="505" t="s">
        <v>848</v>
      </c>
      <c r="Z16" s="505" t="s">
        <v>848</v>
      </c>
      <c r="AA16" s="505" t="s">
        <v>848</v>
      </c>
      <c r="AB16" s="505" t="s">
        <v>848</v>
      </c>
      <c r="AC16" s="505" t="s">
        <v>848</v>
      </c>
      <c r="AD16" s="505" t="s">
        <v>848</v>
      </c>
      <c r="AE16" s="505" t="s">
        <v>848</v>
      </c>
      <c r="AF16" s="505" t="s">
        <v>848</v>
      </c>
      <c r="AG16" s="505" t="s">
        <v>848</v>
      </c>
      <c r="AH16" s="454">
        <f>T16</f>
        <v>1030</v>
      </c>
      <c r="AI16" s="137" t="s">
        <v>69</v>
      </c>
      <c r="AJ16" s="137" t="s">
        <v>69</v>
      </c>
      <c r="AK16" s="137" t="s">
        <v>69</v>
      </c>
      <c r="AL16" s="137" t="s">
        <v>69</v>
      </c>
      <c r="AM16" s="137" t="s">
        <v>69</v>
      </c>
      <c r="AN16" s="137" t="s">
        <v>69</v>
      </c>
      <c r="AO16" s="137" t="s">
        <v>69</v>
      </c>
      <c r="AP16" s="137" t="s">
        <v>69</v>
      </c>
      <c r="AQ16" s="137" t="s">
        <v>69</v>
      </c>
      <c r="AR16" s="137" t="s">
        <v>69</v>
      </c>
      <c r="AS16" s="125">
        <f>O16*BE16</f>
        <v>17255.84</v>
      </c>
      <c r="AT16" s="137" t="s">
        <v>69</v>
      </c>
      <c r="AU16" s="137" t="s">
        <v>69</v>
      </c>
      <c r="AV16" s="137" t="s">
        <v>69</v>
      </c>
      <c r="AW16" s="137" t="s">
        <v>69</v>
      </c>
      <c r="AX16" s="137" t="s">
        <v>69</v>
      </c>
      <c r="AY16" s="137" t="s">
        <v>69</v>
      </c>
      <c r="AZ16" s="137" t="s">
        <v>69</v>
      </c>
      <c r="BA16" s="137" t="s">
        <v>69</v>
      </c>
      <c r="BB16" s="137" t="s">
        <v>69</v>
      </c>
      <c r="BC16" s="231">
        <f>BD16</f>
        <v>3479</v>
      </c>
      <c r="BD16" s="122">
        <f>O16</f>
        <v>3479</v>
      </c>
      <c r="BE16" s="123">
        <f>BE15</f>
        <v>4.96</v>
      </c>
      <c r="BF16" s="137" t="s">
        <v>848</v>
      </c>
      <c r="BG16" s="137" t="s">
        <v>848</v>
      </c>
      <c r="BH16" s="137" t="s">
        <v>69</v>
      </c>
      <c r="BI16" s="137" t="s">
        <v>69</v>
      </c>
      <c r="BJ16" s="137" t="s">
        <v>69</v>
      </c>
      <c r="BK16" s="461" t="s">
        <v>69</v>
      </c>
      <c r="BL16" s="461" t="s">
        <v>69</v>
      </c>
      <c r="BM16" s="461" t="s">
        <v>69</v>
      </c>
      <c r="BN16" s="461" t="s">
        <v>69</v>
      </c>
      <c r="BO16" s="461" t="s">
        <v>69</v>
      </c>
      <c r="BP16" s="470" t="s">
        <v>69</v>
      </c>
      <c r="BQ16" s="470" t="s">
        <v>69</v>
      </c>
      <c r="BR16" s="470" t="s">
        <v>69</v>
      </c>
      <c r="BS16" s="470" t="s">
        <v>69</v>
      </c>
      <c r="BT16" s="470" t="s">
        <v>69</v>
      </c>
      <c r="BU16" s="470" t="s">
        <v>69</v>
      </c>
      <c r="BV16" s="470" t="s">
        <v>69</v>
      </c>
      <c r="BW16" s="137"/>
      <c r="BX16" s="461" t="s">
        <v>69</v>
      </c>
      <c r="BY16" s="461" t="s">
        <v>69</v>
      </c>
      <c r="BZ16" s="461" t="s">
        <v>69</v>
      </c>
      <c r="CA16" s="461" t="s">
        <v>69</v>
      </c>
      <c r="CB16" s="461" t="s">
        <v>69</v>
      </c>
      <c r="CC16" s="461" t="s">
        <v>69</v>
      </c>
      <c r="CD16" s="461" t="s">
        <v>69</v>
      </c>
      <c r="CE16" s="461" t="s">
        <v>69</v>
      </c>
      <c r="CJ16" s="462"/>
      <c r="CK16" s="462"/>
      <c r="CL16" s="463"/>
      <c r="CM16" s="463"/>
      <c r="CN16" s="462"/>
      <c r="CO16" s="462"/>
    </row>
    <row r="17" spans="1:93" s="139" customFormat="1" ht="13.8" x14ac:dyDescent="0.3">
      <c r="A17" s="181" t="s">
        <v>852</v>
      </c>
      <c r="B17" s="181"/>
      <c r="C17" s="181"/>
      <c r="D17" s="175">
        <v>3</v>
      </c>
      <c r="E17" s="139" t="s">
        <v>112</v>
      </c>
      <c r="F17" s="139" t="s">
        <v>514</v>
      </c>
      <c r="G17" s="147">
        <v>1961</v>
      </c>
      <c r="H17" s="148">
        <v>22402</v>
      </c>
      <c r="I17" s="148">
        <v>22527</v>
      </c>
      <c r="J17" s="149">
        <f t="shared" si="1"/>
        <v>126</v>
      </c>
      <c r="K17" s="153" t="s">
        <v>69</v>
      </c>
      <c r="L17" s="153" t="s">
        <v>69</v>
      </c>
      <c r="M17" s="153" t="s">
        <v>848</v>
      </c>
      <c r="N17" s="524" t="s">
        <v>69</v>
      </c>
      <c r="O17" s="372" t="s">
        <v>848</v>
      </c>
      <c r="P17" s="540" t="s">
        <v>69</v>
      </c>
      <c r="Q17" s="540" t="s">
        <v>69</v>
      </c>
      <c r="R17" s="540" t="s">
        <v>69</v>
      </c>
      <c r="S17" s="540" t="s">
        <v>69</v>
      </c>
      <c r="T17" s="204" t="s">
        <v>69</v>
      </c>
      <c r="U17" s="524" t="s">
        <v>69</v>
      </c>
      <c r="V17" s="524" t="s">
        <v>69</v>
      </c>
      <c r="W17" s="524" t="s">
        <v>69</v>
      </c>
      <c r="X17" s="523" t="s">
        <v>69</v>
      </c>
      <c r="Y17" s="523" t="s">
        <v>848</v>
      </c>
      <c r="Z17" s="523" t="s">
        <v>848</v>
      </c>
      <c r="AA17" s="523" t="s">
        <v>848</v>
      </c>
      <c r="AB17" s="536">
        <f>AB18+T19</f>
        <v>2809</v>
      </c>
      <c r="AC17" s="523" t="s">
        <v>848</v>
      </c>
      <c r="AD17" s="523" t="s">
        <v>848</v>
      </c>
      <c r="AE17" s="523" t="s">
        <v>848</v>
      </c>
      <c r="AF17" s="523" t="s">
        <v>848</v>
      </c>
      <c r="AG17" s="523" t="s">
        <v>848</v>
      </c>
      <c r="AH17" s="465">
        <f>SUM(AH18:AH19)</f>
        <v>2809</v>
      </c>
      <c r="AI17" s="142" t="s">
        <v>69</v>
      </c>
      <c r="AJ17" s="142" t="s">
        <v>69</v>
      </c>
      <c r="AK17" s="142" t="s">
        <v>69</v>
      </c>
      <c r="AL17" s="142" t="s">
        <v>69</v>
      </c>
      <c r="AM17" s="142" t="s">
        <v>69</v>
      </c>
      <c r="AN17" s="142" t="s">
        <v>69</v>
      </c>
      <c r="AO17" s="142" t="s">
        <v>69</v>
      </c>
      <c r="AP17" s="142" t="s">
        <v>69</v>
      </c>
      <c r="AQ17" s="142" t="s">
        <v>69</v>
      </c>
      <c r="AR17" s="142" t="s">
        <v>69</v>
      </c>
      <c r="AS17" s="157">
        <f>SUM(AS18:AS19)</f>
        <v>39155.24</v>
      </c>
      <c r="AT17" s="142" t="s">
        <v>69</v>
      </c>
      <c r="AU17" s="142" t="s">
        <v>69</v>
      </c>
      <c r="AV17" s="142" t="s">
        <v>69</v>
      </c>
      <c r="AW17" s="142" t="s">
        <v>69</v>
      </c>
      <c r="AX17" s="142" t="s">
        <v>69</v>
      </c>
      <c r="AY17" s="142" t="s">
        <v>69</v>
      </c>
      <c r="AZ17" s="142" t="s">
        <v>69</v>
      </c>
      <c r="BA17" s="142" t="s">
        <v>69</v>
      </c>
      <c r="BB17" s="142" t="s">
        <v>69</v>
      </c>
      <c r="BC17" s="157">
        <f>SUM(BC18:BC19)</f>
        <v>9368</v>
      </c>
      <c r="BD17" s="179" t="s">
        <v>69</v>
      </c>
      <c r="BE17" s="510">
        <f>AS17/BC17</f>
        <v>4.1796797608881295</v>
      </c>
      <c r="BF17" s="142" t="s">
        <v>848</v>
      </c>
      <c r="BG17" s="142" t="s">
        <v>848</v>
      </c>
      <c r="BH17" s="142" t="s">
        <v>69</v>
      </c>
      <c r="BI17" s="142" t="s">
        <v>69</v>
      </c>
      <c r="BJ17" s="359">
        <f>SUM(BJ18:BJ19)</f>
        <v>13</v>
      </c>
      <c r="BK17" s="153" t="s">
        <v>69</v>
      </c>
      <c r="BL17" s="153" t="s">
        <v>69</v>
      </c>
      <c r="BM17" s="153" t="s">
        <v>69</v>
      </c>
      <c r="BN17" s="153" t="s">
        <v>69</v>
      </c>
      <c r="BO17" s="153" t="s">
        <v>69</v>
      </c>
      <c r="BP17" s="150" t="s">
        <v>69</v>
      </c>
      <c r="BQ17" s="150" t="s">
        <v>69</v>
      </c>
      <c r="BR17" s="150" t="s">
        <v>69</v>
      </c>
      <c r="BS17" s="150" t="s">
        <v>69</v>
      </c>
      <c r="BT17" s="150" t="s">
        <v>69</v>
      </c>
      <c r="BU17" s="150" t="s">
        <v>69</v>
      </c>
      <c r="BV17" s="150" t="s">
        <v>69</v>
      </c>
      <c r="BW17" s="142"/>
      <c r="BX17" s="156">
        <f>SUM(BX18:BX19)</f>
        <v>0</v>
      </c>
      <c r="BY17" s="153" t="s">
        <v>69</v>
      </c>
      <c r="BZ17" s="153" t="s">
        <v>69</v>
      </c>
      <c r="CA17" s="153" t="s">
        <v>69</v>
      </c>
      <c r="CB17" s="153" t="s">
        <v>69</v>
      </c>
      <c r="CC17" s="153" t="s">
        <v>69</v>
      </c>
      <c r="CD17" s="153" t="s">
        <v>69</v>
      </c>
      <c r="CE17" s="153" t="s">
        <v>69</v>
      </c>
      <c r="CJ17" s="448"/>
      <c r="CK17" s="448"/>
      <c r="CL17" s="449"/>
      <c r="CM17" s="449"/>
      <c r="CN17" s="448"/>
      <c r="CO17" s="448"/>
    </row>
    <row r="18" spans="1:93" s="275" customFormat="1" ht="13.8" x14ac:dyDescent="0.3">
      <c r="A18" s="450"/>
      <c r="B18" s="450"/>
      <c r="C18" s="450"/>
      <c r="D18" s="451">
        <v>1</v>
      </c>
      <c r="E18" s="275" t="s">
        <v>512</v>
      </c>
      <c r="F18" s="275" t="s">
        <v>855</v>
      </c>
      <c r="G18" s="452">
        <v>1961</v>
      </c>
      <c r="H18" s="276">
        <v>22402</v>
      </c>
      <c r="I18" s="276">
        <v>22527</v>
      </c>
      <c r="J18" s="453">
        <f t="shared" ref="J18:J20" si="2">I18-H18+1</f>
        <v>126</v>
      </c>
      <c r="K18" s="461" t="s">
        <v>69</v>
      </c>
      <c r="L18" s="461" t="s">
        <v>69</v>
      </c>
      <c r="M18" s="461" t="s">
        <v>69</v>
      </c>
      <c r="N18" s="505" t="s">
        <v>69</v>
      </c>
      <c r="O18" s="137" t="s">
        <v>848</v>
      </c>
      <c r="P18" s="459" t="s">
        <v>69</v>
      </c>
      <c r="Q18" s="459" t="s">
        <v>69</v>
      </c>
      <c r="R18" s="459" t="s">
        <v>69</v>
      </c>
      <c r="S18" s="459" t="s">
        <v>69</v>
      </c>
      <c r="T18" s="461" t="s">
        <v>69</v>
      </c>
      <c r="U18" s="505" t="s">
        <v>69</v>
      </c>
      <c r="V18" s="505" t="s">
        <v>69</v>
      </c>
      <c r="W18" s="505" t="s">
        <v>69</v>
      </c>
      <c r="X18" s="505" t="s">
        <v>69</v>
      </c>
      <c r="Y18" s="446">
        <v>1523</v>
      </c>
      <c r="Z18" s="471" t="s">
        <v>69</v>
      </c>
      <c r="AA18" s="471" t="s">
        <v>69</v>
      </c>
      <c r="AB18" s="471">
        <v>2037</v>
      </c>
      <c r="AC18" s="471" t="s">
        <v>69</v>
      </c>
      <c r="AD18" s="471" t="s">
        <v>69</v>
      </c>
      <c r="AE18" s="471" t="s">
        <v>69</v>
      </c>
      <c r="AF18" s="471" t="s">
        <v>69</v>
      </c>
      <c r="AG18" s="471" t="s">
        <v>69</v>
      </c>
      <c r="AH18" s="518">
        <f>AB18</f>
        <v>2037</v>
      </c>
      <c r="AI18" s="137" t="s">
        <v>69</v>
      </c>
      <c r="AJ18" s="137" t="s">
        <v>69</v>
      </c>
      <c r="AK18" s="137" t="s">
        <v>69</v>
      </c>
      <c r="AL18" s="137" t="s">
        <v>69</v>
      </c>
      <c r="AM18" s="137" t="s">
        <v>69</v>
      </c>
      <c r="AN18" s="137" t="s">
        <v>69</v>
      </c>
      <c r="AO18" s="137" t="s">
        <v>69</v>
      </c>
      <c r="AP18" s="137" t="s">
        <v>69</v>
      </c>
      <c r="AQ18" s="137" t="s">
        <v>69</v>
      </c>
      <c r="AR18" s="137" t="s">
        <v>69</v>
      </c>
      <c r="AS18" s="405">
        <f>CJ18</f>
        <v>27376</v>
      </c>
      <c r="AT18" s="137" t="s">
        <v>69</v>
      </c>
      <c r="AU18" s="137" t="s">
        <v>69</v>
      </c>
      <c r="AV18" s="137" t="s">
        <v>69</v>
      </c>
      <c r="AW18" s="137" t="s">
        <v>69</v>
      </c>
      <c r="AX18" s="137" t="s">
        <v>69</v>
      </c>
      <c r="AY18" s="137" t="s">
        <v>69</v>
      </c>
      <c r="AZ18" s="137" t="s">
        <v>69</v>
      </c>
      <c r="BA18" s="137" t="s">
        <v>69</v>
      </c>
      <c r="BB18" s="137" t="s">
        <v>69</v>
      </c>
      <c r="BC18" s="405">
        <f>CK18</f>
        <v>6550</v>
      </c>
      <c r="BD18" s="473" t="s">
        <v>69</v>
      </c>
      <c r="BE18" s="123">
        <f>CL18</f>
        <v>4.18</v>
      </c>
      <c r="BF18" s="137" t="s">
        <v>848</v>
      </c>
      <c r="BG18" s="137" t="s">
        <v>848</v>
      </c>
      <c r="BH18" s="137" t="s">
        <v>69</v>
      </c>
      <c r="BI18" s="137" t="s">
        <v>69</v>
      </c>
      <c r="BJ18" s="125">
        <f>CN18</f>
        <v>13</v>
      </c>
      <c r="BK18" s="461" t="s">
        <v>69</v>
      </c>
      <c r="BL18" s="461" t="s">
        <v>69</v>
      </c>
      <c r="BM18" s="461" t="s">
        <v>69</v>
      </c>
      <c r="BN18" s="461" t="s">
        <v>69</v>
      </c>
      <c r="BO18" s="461" t="s">
        <v>69</v>
      </c>
      <c r="BP18" s="470" t="s">
        <v>69</v>
      </c>
      <c r="BQ18" s="470" t="s">
        <v>69</v>
      </c>
      <c r="BR18" s="470" t="s">
        <v>69</v>
      </c>
      <c r="BS18" s="470" t="s">
        <v>69</v>
      </c>
      <c r="BT18" s="470" t="s">
        <v>69</v>
      </c>
      <c r="BU18" s="470" t="s">
        <v>69</v>
      </c>
      <c r="BV18" s="470" t="s">
        <v>69</v>
      </c>
      <c r="BW18" s="137"/>
      <c r="BX18" s="125">
        <f>CO18</f>
        <v>0</v>
      </c>
      <c r="BY18" s="461" t="s">
        <v>69</v>
      </c>
      <c r="BZ18" s="461" t="s">
        <v>69</v>
      </c>
      <c r="CA18" s="461" t="s">
        <v>69</v>
      </c>
      <c r="CB18" s="461" t="s">
        <v>69</v>
      </c>
      <c r="CC18" s="461" t="s">
        <v>69</v>
      </c>
      <c r="CD18" s="461" t="s">
        <v>69</v>
      </c>
      <c r="CE18" s="461" t="s">
        <v>69</v>
      </c>
      <c r="CJ18" s="455">
        <v>27376</v>
      </c>
      <c r="CK18" s="455">
        <v>6550</v>
      </c>
      <c r="CL18" s="463">
        <v>4.18</v>
      </c>
      <c r="CM18" s="455">
        <v>1566</v>
      </c>
      <c r="CN18" s="462">
        <v>13</v>
      </c>
      <c r="CO18" s="462">
        <v>0</v>
      </c>
    </row>
    <row r="19" spans="1:93" s="275" customFormat="1" ht="13.8" x14ac:dyDescent="0.3">
      <c r="A19" s="450"/>
      <c r="B19" s="450"/>
      <c r="C19" s="450"/>
      <c r="D19" s="451">
        <v>2</v>
      </c>
      <c r="E19" s="275" t="s">
        <v>185</v>
      </c>
      <c r="F19" s="276" t="s">
        <v>651</v>
      </c>
      <c r="G19" s="452">
        <v>1961</v>
      </c>
      <c r="H19" s="275" t="s">
        <v>69</v>
      </c>
      <c r="I19" s="275" t="s">
        <v>69</v>
      </c>
      <c r="J19" s="475" t="s">
        <v>69</v>
      </c>
      <c r="K19" s="461" t="s">
        <v>69</v>
      </c>
      <c r="L19" s="461" t="s">
        <v>69</v>
      </c>
      <c r="M19" s="461" t="s">
        <v>848</v>
      </c>
      <c r="N19" s="505" t="s">
        <v>69</v>
      </c>
      <c r="O19" s="231">
        <v>2818</v>
      </c>
      <c r="P19" s="459" t="s">
        <v>69</v>
      </c>
      <c r="Q19" s="459" t="s">
        <v>69</v>
      </c>
      <c r="R19" s="459" t="s">
        <v>69</v>
      </c>
      <c r="S19" s="459" t="s">
        <v>69</v>
      </c>
      <c r="T19" s="461">
        <v>772</v>
      </c>
      <c r="U19" s="505" t="s">
        <v>69</v>
      </c>
      <c r="V19" s="505" t="s">
        <v>69</v>
      </c>
      <c r="W19" s="505" t="s">
        <v>69</v>
      </c>
      <c r="X19" s="505" t="s">
        <v>69</v>
      </c>
      <c r="Y19" s="505" t="s">
        <v>848</v>
      </c>
      <c r="Z19" s="505" t="s">
        <v>848</v>
      </c>
      <c r="AA19" s="505" t="s">
        <v>848</v>
      </c>
      <c r="AB19" s="505" t="s">
        <v>848</v>
      </c>
      <c r="AC19" s="505" t="s">
        <v>848</v>
      </c>
      <c r="AD19" s="505" t="s">
        <v>848</v>
      </c>
      <c r="AE19" s="505" t="s">
        <v>848</v>
      </c>
      <c r="AF19" s="505" t="s">
        <v>848</v>
      </c>
      <c r="AG19" s="505" t="s">
        <v>848</v>
      </c>
      <c r="AH19" s="454">
        <f>T19</f>
        <v>772</v>
      </c>
      <c r="AI19" s="137" t="s">
        <v>69</v>
      </c>
      <c r="AJ19" s="137" t="s">
        <v>69</v>
      </c>
      <c r="AK19" s="137" t="s">
        <v>69</v>
      </c>
      <c r="AL19" s="137" t="s">
        <v>69</v>
      </c>
      <c r="AM19" s="137" t="s">
        <v>69</v>
      </c>
      <c r="AN19" s="137" t="s">
        <v>69</v>
      </c>
      <c r="AO19" s="137" t="s">
        <v>69</v>
      </c>
      <c r="AP19" s="137" t="s">
        <v>69</v>
      </c>
      <c r="AQ19" s="137" t="s">
        <v>69</v>
      </c>
      <c r="AR19" s="137" t="s">
        <v>69</v>
      </c>
      <c r="AS19" s="125">
        <f>O19*BE19</f>
        <v>11779.24</v>
      </c>
      <c r="AT19" s="137" t="s">
        <v>69</v>
      </c>
      <c r="AU19" s="137" t="s">
        <v>69</v>
      </c>
      <c r="AV19" s="137" t="s">
        <v>69</v>
      </c>
      <c r="AW19" s="137" t="s">
        <v>69</v>
      </c>
      <c r="AX19" s="137" t="s">
        <v>69</v>
      </c>
      <c r="AY19" s="137" t="s">
        <v>69</v>
      </c>
      <c r="AZ19" s="137" t="s">
        <v>69</v>
      </c>
      <c r="BA19" s="137" t="s">
        <v>69</v>
      </c>
      <c r="BB19" s="137" t="s">
        <v>69</v>
      </c>
      <c r="BC19" s="231">
        <f>BD19</f>
        <v>2818</v>
      </c>
      <c r="BD19" s="122">
        <f>O19</f>
        <v>2818</v>
      </c>
      <c r="BE19" s="123">
        <f>BE18</f>
        <v>4.18</v>
      </c>
      <c r="BF19" s="137" t="s">
        <v>848</v>
      </c>
      <c r="BG19" s="137" t="s">
        <v>848</v>
      </c>
      <c r="BH19" s="137" t="s">
        <v>69</v>
      </c>
      <c r="BI19" s="137" t="s">
        <v>69</v>
      </c>
      <c r="BJ19" s="137" t="s">
        <v>69</v>
      </c>
      <c r="BK19" s="461" t="s">
        <v>69</v>
      </c>
      <c r="BL19" s="461" t="s">
        <v>69</v>
      </c>
      <c r="BM19" s="461" t="s">
        <v>69</v>
      </c>
      <c r="BN19" s="461" t="s">
        <v>69</v>
      </c>
      <c r="BO19" s="461" t="s">
        <v>69</v>
      </c>
      <c r="BP19" s="470" t="s">
        <v>69</v>
      </c>
      <c r="BQ19" s="470" t="s">
        <v>69</v>
      </c>
      <c r="BR19" s="470" t="s">
        <v>69</v>
      </c>
      <c r="BS19" s="470" t="s">
        <v>69</v>
      </c>
      <c r="BT19" s="470" t="s">
        <v>69</v>
      </c>
      <c r="BU19" s="470" t="s">
        <v>69</v>
      </c>
      <c r="BV19" s="470" t="s">
        <v>69</v>
      </c>
      <c r="BW19" s="137"/>
      <c r="BX19" s="461" t="s">
        <v>69</v>
      </c>
      <c r="BY19" s="461" t="s">
        <v>69</v>
      </c>
      <c r="BZ19" s="461" t="s">
        <v>69</v>
      </c>
      <c r="CA19" s="461" t="s">
        <v>69</v>
      </c>
      <c r="CB19" s="461" t="s">
        <v>69</v>
      </c>
      <c r="CC19" s="461" t="s">
        <v>69</v>
      </c>
      <c r="CD19" s="461" t="s">
        <v>69</v>
      </c>
      <c r="CE19" s="461" t="s">
        <v>69</v>
      </c>
      <c r="CJ19" s="462"/>
      <c r="CK19" s="462"/>
      <c r="CL19" s="463"/>
      <c r="CM19" s="463"/>
      <c r="CN19" s="462"/>
      <c r="CO19" s="462"/>
    </row>
    <row r="20" spans="1:93" s="139" customFormat="1" ht="13.8" x14ac:dyDescent="0.3">
      <c r="A20" s="146" t="s">
        <v>221</v>
      </c>
      <c r="B20" s="139" t="s">
        <v>223</v>
      </c>
      <c r="C20" s="139" t="s">
        <v>224</v>
      </c>
      <c r="D20" s="175">
        <v>3</v>
      </c>
      <c r="E20" s="139" t="s">
        <v>112</v>
      </c>
      <c r="F20" s="139" t="s">
        <v>514</v>
      </c>
      <c r="G20" s="147">
        <v>1962</v>
      </c>
      <c r="H20" s="148">
        <v>22778</v>
      </c>
      <c r="I20" s="148">
        <v>22889</v>
      </c>
      <c r="J20" s="149">
        <f t="shared" si="2"/>
        <v>112</v>
      </c>
      <c r="K20" s="153" t="s">
        <v>69</v>
      </c>
      <c r="L20" s="153" t="s">
        <v>69</v>
      </c>
      <c r="M20" s="153" t="s">
        <v>848</v>
      </c>
      <c r="N20" s="467">
        <f>SUM(N21:N22)</f>
        <v>1911</v>
      </c>
      <c r="O20" s="372" t="s">
        <v>848</v>
      </c>
      <c r="P20" s="317">
        <f>P21+O22</f>
        <v>4809</v>
      </c>
      <c r="Q20" s="535" t="s">
        <v>69</v>
      </c>
      <c r="R20" s="265" t="s">
        <v>69</v>
      </c>
      <c r="S20" s="265" t="s">
        <v>69</v>
      </c>
      <c r="T20" s="204">
        <f>SUM(T21:T22)</f>
        <v>1320</v>
      </c>
      <c r="U20" s="524" t="s">
        <v>69</v>
      </c>
      <c r="V20" s="524" t="s">
        <v>69</v>
      </c>
      <c r="W20" s="524" t="s">
        <v>69</v>
      </c>
      <c r="X20" s="523" t="s">
        <v>69</v>
      </c>
      <c r="Y20" s="523" t="s">
        <v>848</v>
      </c>
      <c r="Z20" s="523" t="s">
        <v>848</v>
      </c>
      <c r="AA20" s="523" t="s">
        <v>848</v>
      </c>
      <c r="AB20" s="536">
        <f>AB21+T22</f>
        <v>3128</v>
      </c>
      <c r="AC20" s="523" t="s">
        <v>848</v>
      </c>
      <c r="AD20" s="523" t="s">
        <v>848</v>
      </c>
      <c r="AE20" s="523" t="s">
        <v>848</v>
      </c>
      <c r="AF20" s="523" t="s">
        <v>848</v>
      </c>
      <c r="AG20" s="523" t="s">
        <v>848</v>
      </c>
      <c r="AH20" s="468">
        <f>AH22+AH21</f>
        <v>5973</v>
      </c>
      <c r="AI20" s="142" t="s">
        <v>69</v>
      </c>
      <c r="AJ20" s="142" t="s">
        <v>69</v>
      </c>
      <c r="AK20" s="142" t="s">
        <v>69</v>
      </c>
      <c r="AL20" s="142" t="s">
        <v>69</v>
      </c>
      <c r="AM20" s="142" t="s">
        <v>69</v>
      </c>
      <c r="AN20" s="142" t="s">
        <v>69</v>
      </c>
      <c r="AO20" s="142" t="s">
        <v>69</v>
      </c>
      <c r="AP20" s="142" t="s">
        <v>69</v>
      </c>
      <c r="AQ20" s="142" t="s">
        <v>69</v>
      </c>
      <c r="AR20" s="142" t="s">
        <v>69</v>
      </c>
      <c r="AS20" s="157">
        <f>SUM(AS21:AS22)</f>
        <v>31964.266520787744</v>
      </c>
      <c r="AT20" s="179" t="s">
        <v>69</v>
      </c>
      <c r="AU20" s="142" t="s">
        <v>69</v>
      </c>
      <c r="AV20" s="142" t="s">
        <v>69</v>
      </c>
      <c r="AW20" s="142" t="s">
        <v>69</v>
      </c>
      <c r="AX20" s="142" t="s">
        <v>69</v>
      </c>
      <c r="AY20" s="142" t="s">
        <v>69</v>
      </c>
      <c r="AZ20" s="142" t="s">
        <v>69</v>
      </c>
      <c r="BA20" s="142" t="s">
        <v>69</v>
      </c>
      <c r="BB20" s="142" t="s">
        <v>69</v>
      </c>
      <c r="BC20" s="157">
        <f>SUM(BC21:BC22)</f>
        <v>8847.0043763676149</v>
      </c>
      <c r="BD20" s="179" t="s">
        <v>69</v>
      </c>
      <c r="BE20" s="510">
        <f>AS20/BC20</f>
        <v>3.6130044884087158</v>
      </c>
      <c r="BF20" s="142" t="s">
        <v>848</v>
      </c>
      <c r="BG20" s="142" t="s">
        <v>848</v>
      </c>
      <c r="BH20" s="142" t="s">
        <v>69</v>
      </c>
      <c r="BI20" s="142" t="s">
        <v>69</v>
      </c>
      <c r="BJ20" s="359">
        <f>SUM(BJ21:BJ22)</f>
        <v>1254</v>
      </c>
      <c r="BK20" s="153" t="s">
        <v>69</v>
      </c>
      <c r="BL20" s="140" t="s">
        <v>69</v>
      </c>
      <c r="BM20" s="153" t="s">
        <v>69</v>
      </c>
      <c r="BN20" s="153" t="s">
        <v>69</v>
      </c>
      <c r="BO20" s="153" t="s">
        <v>69</v>
      </c>
      <c r="BP20" s="150" t="s">
        <v>69</v>
      </c>
      <c r="BQ20" s="150" t="s">
        <v>69</v>
      </c>
      <c r="BR20" s="150" t="s">
        <v>69</v>
      </c>
      <c r="BS20" s="150" t="s">
        <v>69</v>
      </c>
      <c r="BT20" s="150" t="s">
        <v>69</v>
      </c>
      <c r="BU20" s="150" t="s">
        <v>69</v>
      </c>
      <c r="BV20" s="150" t="s">
        <v>69</v>
      </c>
      <c r="BW20" s="142"/>
      <c r="BX20" s="443"/>
      <c r="BY20" s="153" t="s">
        <v>69</v>
      </c>
      <c r="BZ20" s="153" t="s">
        <v>69</v>
      </c>
      <c r="CA20" s="153" t="s">
        <v>69</v>
      </c>
      <c r="CB20" s="153" t="s">
        <v>69</v>
      </c>
      <c r="CC20" s="153" t="s">
        <v>69</v>
      </c>
      <c r="CD20" s="153" t="s">
        <v>69</v>
      </c>
      <c r="CE20" s="153" t="s">
        <v>69</v>
      </c>
      <c r="CJ20" s="448"/>
      <c r="CK20" s="448"/>
      <c r="CL20" s="449"/>
      <c r="CM20" s="449"/>
      <c r="CN20" s="448"/>
      <c r="CO20" s="448"/>
    </row>
    <row r="21" spans="1:93" s="275" customFormat="1" ht="13.8" x14ac:dyDescent="0.3">
      <c r="A21" s="450"/>
      <c r="B21" s="450"/>
      <c r="C21" s="450"/>
      <c r="D21" s="451">
        <v>1</v>
      </c>
      <c r="E21" s="275" t="s">
        <v>512</v>
      </c>
      <c r="F21" s="275" t="s">
        <v>826</v>
      </c>
      <c r="G21" s="452">
        <v>1962</v>
      </c>
      <c r="H21" s="276">
        <v>22778</v>
      </c>
      <c r="I21" s="276">
        <v>22889</v>
      </c>
      <c r="J21" s="453">
        <f t="shared" ref="J21:J23" si="3">I21-H21+1</f>
        <v>112</v>
      </c>
      <c r="K21" s="305" t="s">
        <v>69</v>
      </c>
      <c r="L21" s="532">
        <f>AH21/AB21</f>
        <v>2.1878914405010437</v>
      </c>
      <c r="M21" s="532">
        <f>N21/Y21</f>
        <v>0.72511239563262686</v>
      </c>
      <c r="N21" s="454">
        <v>1129</v>
      </c>
      <c r="O21" s="137" t="s">
        <v>848</v>
      </c>
      <c r="P21" s="455">
        <v>2776</v>
      </c>
      <c r="Q21" s="456">
        <v>6451</v>
      </c>
      <c r="R21" s="457" t="s">
        <v>69</v>
      </c>
      <c r="S21" s="457" t="s">
        <v>69</v>
      </c>
      <c r="T21" s="461">
        <v>587</v>
      </c>
      <c r="U21" s="505" t="s">
        <v>69</v>
      </c>
      <c r="V21" s="505" t="s">
        <v>69</v>
      </c>
      <c r="W21" s="505" t="s">
        <v>69</v>
      </c>
      <c r="X21" s="505">
        <f>1/0.457</f>
        <v>2.1881838074398248</v>
      </c>
      <c r="Y21" s="446">
        <v>1557</v>
      </c>
      <c r="Z21" s="446">
        <v>3114</v>
      </c>
      <c r="AA21" s="446">
        <v>9219</v>
      </c>
      <c r="AB21" s="446">
        <v>2395</v>
      </c>
      <c r="AC21" s="303" t="s">
        <v>828</v>
      </c>
      <c r="AD21" s="303" t="s">
        <v>827</v>
      </c>
      <c r="AE21" s="471" t="s">
        <v>69</v>
      </c>
      <c r="AF21" s="471" t="s">
        <v>69</v>
      </c>
      <c r="AG21" s="471" t="s">
        <v>69</v>
      </c>
      <c r="AH21" s="469">
        <v>5240</v>
      </c>
      <c r="AI21" s="137" t="s">
        <v>69</v>
      </c>
      <c r="AJ21" s="137" t="s">
        <v>69</v>
      </c>
      <c r="AK21" s="137" t="s">
        <v>69</v>
      </c>
      <c r="AL21" s="137" t="s">
        <v>69</v>
      </c>
      <c r="AM21" s="137" t="s">
        <v>69</v>
      </c>
      <c r="AN21" s="137" t="s">
        <v>69</v>
      </c>
      <c r="AO21" s="137" t="s">
        <v>69</v>
      </c>
      <c r="AP21" s="137" t="s">
        <v>69</v>
      </c>
      <c r="AQ21" s="137" t="s">
        <v>69</v>
      </c>
      <c r="AR21" s="137" t="s">
        <v>69</v>
      </c>
      <c r="AS21" s="410">
        <f>AA21*X21</f>
        <v>20172.866520787746</v>
      </c>
      <c r="AT21" s="137" t="s">
        <v>69</v>
      </c>
      <c r="AU21" s="137" t="s">
        <v>69</v>
      </c>
      <c r="AV21" s="137" t="s">
        <v>69</v>
      </c>
      <c r="AW21" s="137" t="s">
        <v>69</v>
      </c>
      <c r="AX21" s="137" t="s">
        <v>69</v>
      </c>
      <c r="AY21" s="137" t="s">
        <v>69</v>
      </c>
      <c r="AZ21" s="137" t="s">
        <v>69</v>
      </c>
      <c r="BA21" s="137" t="s">
        <v>69</v>
      </c>
      <c r="BB21" s="137" t="s">
        <v>69</v>
      </c>
      <c r="BC21" s="410">
        <f>Z21*X21</f>
        <v>6814.004376367614</v>
      </c>
      <c r="BD21" s="473" t="s">
        <v>69</v>
      </c>
      <c r="BE21" s="508">
        <f>AS21/BC21</f>
        <v>2.9605009633911372</v>
      </c>
      <c r="BF21" s="137" t="s">
        <v>848</v>
      </c>
      <c r="BG21" s="137" t="s">
        <v>848</v>
      </c>
      <c r="BH21" s="137" t="s">
        <v>69</v>
      </c>
      <c r="BI21" s="137" t="s">
        <v>69</v>
      </c>
      <c r="BJ21" s="125">
        <f>CN21</f>
        <v>1254</v>
      </c>
      <c r="BK21" s="461" t="s">
        <v>69</v>
      </c>
      <c r="BL21" s="457" t="s">
        <v>69</v>
      </c>
      <c r="BM21" s="461" t="s">
        <v>69</v>
      </c>
      <c r="BN21" s="461" t="s">
        <v>69</v>
      </c>
      <c r="BO21" s="461" t="s">
        <v>69</v>
      </c>
      <c r="BP21" s="470" t="s">
        <v>69</v>
      </c>
      <c r="BQ21" s="470" t="s">
        <v>69</v>
      </c>
      <c r="BR21" s="470" t="s">
        <v>69</v>
      </c>
      <c r="BS21" s="470" t="s">
        <v>69</v>
      </c>
      <c r="BT21" s="470" t="s">
        <v>69</v>
      </c>
      <c r="BU21" s="470" t="s">
        <v>69</v>
      </c>
      <c r="BV21" s="470" t="s">
        <v>69</v>
      </c>
      <c r="BW21" s="137"/>
      <c r="BX21" s="460"/>
      <c r="BY21" s="461" t="s">
        <v>69</v>
      </c>
      <c r="BZ21" s="461" t="s">
        <v>69</v>
      </c>
      <c r="CA21" s="461" t="s">
        <v>69</v>
      </c>
      <c r="CB21" s="461" t="s">
        <v>69</v>
      </c>
      <c r="CC21" s="461" t="s">
        <v>69</v>
      </c>
      <c r="CD21" s="461" t="s">
        <v>69</v>
      </c>
      <c r="CE21" s="461" t="s">
        <v>69</v>
      </c>
      <c r="CJ21" s="455">
        <v>32001</v>
      </c>
      <c r="CK21" s="455">
        <v>6220</v>
      </c>
      <c r="CL21" s="463">
        <v>5.14</v>
      </c>
      <c r="CM21" s="455">
        <v>1327</v>
      </c>
      <c r="CN21" s="455">
        <v>1254</v>
      </c>
      <c r="CO21" s="462">
        <v>152</v>
      </c>
    </row>
    <row r="22" spans="1:93" s="275" customFormat="1" ht="13.8" x14ac:dyDescent="0.3">
      <c r="A22" s="450"/>
      <c r="B22" s="450"/>
      <c r="C22" s="450"/>
      <c r="D22" s="451">
        <v>2</v>
      </c>
      <c r="E22" s="275" t="s">
        <v>185</v>
      </c>
      <c r="F22" s="275" t="s">
        <v>831</v>
      </c>
      <c r="G22" s="452">
        <v>1962</v>
      </c>
      <c r="H22" s="276">
        <v>22854</v>
      </c>
      <c r="I22" s="276">
        <v>22856</v>
      </c>
      <c r="J22" s="453">
        <f t="shared" si="3"/>
        <v>3</v>
      </c>
      <c r="K22" s="461" t="s">
        <v>69</v>
      </c>
      <c r="L22" s="461" t="s">
        <v>69</v>
      </c>
      <c r="M22" s="461" t="s">
        <v>848</v>
      </c>
      <c r="N22" s="454">
        <v>782</v>
      </c>
      <c r="O22" s="231">
        <v>2033</v>
      </c>
      <c r="P22" s="459" t="s">
        <v>69</v>
      </c>
      <c r="Q22" s="122" t="s">
        <v>69</v>
      </c>
      <c r="R22" s="457" t="s">
        <v>69</v>
      </c>
      <c r="S22" s="457" t="s">
        <v>69</v>
      </c>
      <c r="T22" s="461">
        <v>733</v>
      </c>
      <c r="U22" s="505" t="s">
        <v>69</v>
      </c>
      <c r="V22" s="505" t="s">
        <v>69</v>
      </c>
      <c r="W22" s="505" t="s">
        <v>69</v>
      </c>
      <c r="X22" s="505">
        <v>1</v>
      </c>
      <c r="Y22" s="505" t="s">
        <v>848</v>
      </c>
      <c r="Z22" s="505" t="s">
        <v>848</v>
      </c>
      <c r="AA22" s="505" t="s">
        <v>848</v>
      </c>
      <c r="AB22" s="505" t="s">
        <v>848</v>
      </c>
      <c r="AC22" s="505" t="s">
        <v>848</v>
      </c>
      <c r="AD22" s="505" t="s">
        <v>848</v>
      </c>
      <c r="AE22" s="505" t="s">
        <v>848</v>
      </c>
      <c r="AF22" s="505" t="s">
        <v>848</v>
      </c>
      <c r="AG22" s="505" t="s">
        <v>848</v>
      </c>
      <c r="AH22" s="454">
        <f>T22</f>
        <v>733</v>
      </c>
      <c r="AI22" s="137" t="s">
        <v>69</v>
      </c>
      <c r="AJ22" s="137" t="s">
        <v>69</v>
      </c>
      <c r="AK22" s="137" t="s">
        <v>69</v>
      </c>
      <c r="AL22" s="137" t="s">
        <v>69</v>
      </c>
      <c r="AM22" s="137" t="s">
        <v>69</v>
      </c>
      <c r="AN22" s="137" t="s">
        <v>69</v>
      </c>
      <c r="AO22" s="137" t="s">
        <v>69</v>
      </c>
      <c r="AP22" s="137" t="s">
        <v>69</v>
      </c>
      <c r="AQ22" s="137" t="s">
        <v>69</v>
      </c>
      <c r="AR22" s="137" t="s">
        <v>69</v>
      </c>
      <c r="AS22" s="125">
        <f>O22*BE22</f>
        <v>11791.4</v>
      </c>
      <c r="AT22" s="137" t="s">
        <v>69</v>
      </c>
      <c r="AU22" s="137" t="s">
        <v>69</v>
      </c>
      <c r="AV22" s="137" t="s">
        <v>69</v>
      </c>
      <c r="AW22" s="137" t="s">
        <v>69</v>
      </c>
      <c r="AX22" s="137" t="s">
        <v>69</v>
      </c>
      <c r="AY22" s="137" t="s">
        <v>69</v>
      </c>
      <c r="AZ22" s="137" t="s">
        <v>69</v>
      </c>
      <c r="BA22" s="137" t="s">
        <v>69</v>
      </c>
      <c r="BB22" s="137" t="s">
        <v>69</v>
      </c>
      <c r="BC22" s="231">
        <f>BD22</f>
        <v>2033</v>
      </c>
      <c r="BD22" s="122">
        <f>O22</f>
        <v>2033</v>
      </c>
      <c r="BE22" s="232">
        <v>5.8</v>
      </c>
      <c r="BF22" s="137" t="s">
        <v>848</v>
      </c>
      <c r="BG22" s="137" t="s">
        <v>848</v>
      </c>
      <c r="BH22" s="137" t="s">
        <v>69</v>
      </c>
      <c r="BI22" s="137" t="s">
        <v>69</v>
      </c>
      <c r="BJ22" s="137" t="s">
        <v>69</v>
      </c>
      <c r="BK22" s="461" t="s">
        <v>69</v>
      </c>
      <c r="BL22" s="457" t="s">
        <v>69</v>
      </c>
      <c r="BM22" s="461" t="s">
        <v>69</v>
      </c>
      <c r="BN22" s="461" t="s">
        <v>69</v>
      </c>
      <c r="BO22" s="461" t="s">
        <v>69</v>
      </c>
      <c r="BP22" s="470" t="s">
        <v>69</v>
      </c>
      <c r="BQ22" s="470" t="s">
        <v>69</v>
      </c>
      <c r="BR22" s="470" t="s">
        <v>69</v>
      </c>
      <c r="BS22" s="470" t="s">
        <v>69</v>
      </c>
      <c r="BT22" s="470" t="s">
        <v>69</v>
      </c>
      <c r="BU22" s="470" t="s">
        <v>69</v>
      </c>
      <c r="BV22" s="470" t="s">
        <v>69</v>
      </c>
      <c r="BW22" s="137"/>
      <c r="BX22" s="460"/>
      <c r="BY22" s="461" t="s">
        <v>69</v>
      </c>
      <c r="BZ22" s="461" t="s">
        <v>69</v>
      </c>
      <c r="CA22" s="461" t="s">
        <v>69</v>
      </c>
      <c r="CB22" s="461" t="s">
        <v>69</v>
      </c>
      <c r="CC22" s="461" t="s">
        <v>69</v>
      </c>
      <c r="CD22" s="461" t="s">
        <v>69</v>
      </c>
      <c r="CE22" s="461" t="s">
        <v>69</v>
      </c>
      <c r="CJ22" s="462"/>
      <c r="CK22" s="462"/>
      <c r="CL22" s="463"/>
      <c r="CM22" s="463"/>
      <c r="CN22" s="462"/>
      <c r="CO22" s="462"/>
    </row>
    <row r="23" spans="1:93" s="139" customFormat="1" ht="13.8" x14ac:dyDescent="0.3">
      <c r="A23" s="146" t="s">
        <v>229</v>
      </c>
      <c r="B23" s="139" t="s">
        <v>223</v>
      </c>
      <c r="C23" s="139" t="s">
        <v>224</v>
      </c>
      <c r="D23" s="175">
        <v>3</v>
      </c>
      <c r="E23" s="139" t="s">
        <v>112</v>
      </c>
      <c r="F23" s="139" t="s">
        <v>514</v>
      </c>
      <c r="G23" s="147">
        <v>1963</v>
      </c>
      <c r="H23" s="148">
        <v>23135</v>
      </c>
      <c r="I23" s="148">
        <v>23270</v>
      </c>
      <c r="J23" s="149">
        <f t="shared" si="3"/>
        <v>136</v>
      </c>
      <c r="K23" s="153" t="s">
        <v>69</v>
      </c>
      <c r="L23" s="532">
        <f>AH23/AB23</f>
        <v>1.925150421179302</v>
      </c>
      <c r="M23" s="153" t="s">
        <v>848</v>
      </c>
      <c r="N23" s="524" t="s">
        <v>69</v>
      </c>
      <c r="O23" s="372" t="s">
        <v>848</v>
      </c>
      <c r="P23" s="540" t="s">
        <v>69</v>
      </c>
      <c r="Q23" s="540" t="s">
        <v>69</v>
      </c>
      <c r="R23" s="540" t="s">
        <v>69</v>
      </c>
      <c r="S23" s="540" t="s">
        <v>69</v>
      </c>
      <c r="T23" s="204">
        <f>SUM(T24:T25)</f>
        <v>3956</v>
      </c>
      <c r="U23" s="524" t="s">
        <v>69</v>
      </c>
      <c r="V23" s="524" t="s">
        <v>69</v>
      </c>
      <c r="W23" s="524" t="s">
        <v>69</v>
      </c>
      <c r="X23" s="523" t="s">
        <v>69</v>
      </c>
      <c r="Y23" s="523" t="s">
        <v>848</v>
      </c>
      <c r="Z23" s="523" t="s">
        <v>848</v>
      </c>
      <c r="AA23" s="523" t="s">
        <v>848</v>
      </c>
      <c r="AB23" s="536">
        <f>AB24+T25</f>
        <v>8310</v>
      </c>
      <c r="AC23" s="523" t="s">
        <v>848</v>
      </c>
      <c r="AD23" s="523" t="s">
        <v>848</v>
      </c>
      <c r="AE23" s="523" t="s">
        <v>848</v>
      </c>
      <c r="AF23" s="523" t="s">
        <v>848</v>
      </c>
      <c r="AG23" s="523" t="s">
        <v>848</v>
      </c>
      <c r="AH23" s="464">
        <v>15998</v>
      </c>
      <c r="AI23" s="140" t="s">
        <v>69</v>
      </c>
      <c r="AJ23" s="142" t="s">
        <v>69</v>
      </c>
      <c r="AK23" s="142" t="s">
        <v>69</v>
      </c>
      <c r="AL23" s="142" t="s">
        <v>69</v>
      </c>
      <c r="AM23" s="142" t="s">
        <v>69</v>
      </c>
      <c r="AN23" s="142" t="s">
        <v>69</v>
      </c>
      <c r="AO23" s="142" t="s">
        <v>69</v>
      </c>
      <c r="AP23" s="142" t="s">
        <v>69</v>
      </c>
      <c r="AQ23" s="142" t="s">
        <v>69</v>
      </c>
      <c r="AR23" s="142" t="s">
        <v>69</v>
      </c>
      <c r="AS23" s="157">
        <f>SUM(AS24:AS25)</f>
        <v>77634.076034997022</v>
      </c>
      <c r="AT23" s="179" t="s">
        <v>69</v>
      </c>
      <c r="AU23" s="142" t="s">
        <v>69</v>
      </c>
      <c r="AV23" s="142" t="s">
        <v>69</v>
      </c>
      <c r="AW23" s="142" t="s">
        <v>69</v>
      </c>
      <c r="AX23" s="142" t="s">
        <v>69</v>
      </c>
      <c r="AY23" s="142" t="s">
        <v>69</v>
      </c>
      <c r="AZ23" s="142" t="s">
        <v>69</v>
      </c>
      <c r="BA23" s="142" t="s">
        <v>69</v>
      </c>
      <c r="BB23" s="142" t="s">
        <v>69</v>
      </c>
      <c r="BC23" s="157">
        <f>SUM(BC24:BC25)</f>
        <v>13611.978723404256</v>
      </c>
      <c r="BD23" s="179" t="s">
        <v>69</v>
      </c>
      <c r="BE23" s="510">
        <f>AS23/BC23</f>
        <v>5.7033644859813082</v>
      </c>
      <c r="BF23" s="142" t="s">
        <v>848</v>
      </c>
      <c r="BG23" s="142" t="s">
        <v>848</v>
      </c>
      <c r="BH23" s="142" t="s">
        <v>69</v>
      </c>
      <c r="BI23" s="142" t="s">
        <v>69</v>
      </c>
      <c r="BJ23" s="359">
        <f>SUM(BJ24:BJ25)</f>
        <v>1448.936170212766</v>
      </c>
      <c r="BK23" s="153" t="s">
        <v>69</v>
      </c>
      <c r="BL23" s="140" t="s">
        <v>69</v>
      </c>
      <c r="BM23" s="153" t="s">
        <v>69</v>
      </c>
      <c r="BN23" s="153" t="s">
        <v>69</v>
      </c>
      <c r="BO23" s="153" t="s">
        <v>69</v>
      </c>
      <c r="BP23" s="150" t="s">
        <v>69</v>
      </c>
      <c r="BQ23" s="150" t="s">
        <v>69</v>
      </c>
      <c r="BR23" s="150" t="s">
        <v>69</v>
      </c>
      <c r="BS23" s="150" t="s">
        <v>69</v>
      </c>
      <c r="BT23" s="150" t="s">
        <v>69</v>
      </c>
      <c r="BU23" s="150" t="s">
        <v>69</v>
      </c>
      <c r="BV23" s="150" t="s">
        <v>69</v>
      </c>
      <c r="BW23" s="142"/>
      <c r="BX23" s="443"/>
      <c r="BY23" s="153" t="s">
        <v>69</v>
      </c>
      <c r="BZ23" s="153" t="s">
        <v>69</v>
      </c>
      <c r="CA23" s="153" t="s">
        <v>69</v>
      </c>
      <c r="CB23" s="153" t="s">
        <v>69</v>
      </c>
      <c r="CC23" s="153" t="s">
        <v>69</v>
      </c>
      <c r="CD23" s="153" t="s">
        <v>69</v>
      </c>
      <c r="CE23" s="153" t="s">
        <v>69</v>
      </c>
      <c r="CJ23" s="448"/>
      <c r="CK23" s="448"/>
      <c r="CL23" s="449"/>
      <c r="CM23" s="449"/>
      <c r="CN23" s="448"/>
      <c r="CO23" s="448"/>
    </row>
    <row r="24" spans="1:93" s="275" customFormat="1" ht="13.8" x14ac:dyDescent="0.3">
      <c r="A24" s="450"/>
      <c r="B24" s="450"/>
      <c r="C24" s="450"/>
      <c r="D24" s="451">
        <v>1</v>
      </c>
      <c r="E24" s="275" t="s">
        <v>512</v>
      </c>
      <c r="F24" s="275" t="s">
        <v>823</v>
      </c>
      <c r="G24" s="452">
        <v>1963</v>
      </c>
      <c r="H24" s="276">
        <v>23135</v>
      </c>
      <c r="I24" s="276">
        <v>23270</v>
      </c>
      <c r="J24" s="453">
        <f t="shared" ref="J24:J26" si="4">I24-H24+1</f>
        <v>136</v>
      </c>
      <c r="K24" s="305" t="s">
        <v>69</v>
      </c>
      <c r="L24" s="532">
        <f>AH24/AB24</f>
        <v>2.1190684133915574</v>
      </c>
      <c r="M24" s="532">
        <f>N24/Y24</f>
        <v>0.76576217079010378</v>
      </c>
      <c r="N24" s="454">
        <v>1919</v>
      </c>
      <c r="O24" s="137" t="s">
        <v>848</v>
      </c>
      <c r="P24" s="459" t="s">
        <v>69</v>
      </c>
      <c r="Q24" s="459" t="s">
        <v>69</v>
      </c>
      <c r="R24" s="459" t="s">
        <v>69</v>
      </c>
      <c r="S24" s="459" t="s">
        <v>69</v>
      </c>
      <c r="T24" s="461">
        <v>2516</v>
      </c>
      <c r="U24" s="505" t="s">
        <v>69</v>
      </c>
      <c r="V24" s="505" t="s">
        <v>69</v>
      </c>
      <c r="W24" s="505" t="s">
        <v>69</v>
      </c>
      <c r="X24" s="505">
        <f>1/0.47</f>
        <v>2.1276595744680851</v>
      </c>
      <c r="Y24" s="446">
        <v>2506</v>
      </c>
      <c r="Z24" s="446">
        <v>5350</v>
      </c>
      <c r="AA24" s="446">
        <v>30513</v>
      </c>
      <c r="AB24" s="446">
        <v>6870</v>
      </c>
      <c r="AC24" s="446">
        <v>681</v>
      </c>
      <c r="AD24" s="303" t="s">
        <v>824</v>
      </c>
      <c r="AE24" s="446"/>
      <c r="AF24" s="446"/>
      <c r="AG24" s="446"/>
      <c r="AH24" s="469">
        <v>14558</v>
      </c>
      <c r="AI24" s="349">
        <v>5332</v>
      </c>
      <c r="AJ24" s="137" t="s">
        <v>69</v>
      </c>
      <c r="AK24" s="137" t="s">
        <v>69</v>
      </c>
      <c r="AL24" s="137" t="s">
        <v>69</v>
      </c>
      <c r="AM24" s="137" t="s">
        <v>69</v>
      </c>
      <c r="AN24" s="137" t="s">
        <v>69</v>
      </c>
      <c r="AO24" s="137" t="s">
        <v>69</v>
      </c>
      <c r="AP24" s="137" t="s">
        <v>69</v>
      </c>
      <c r="AQ24" s="137" t="s">
        <v>69</v>
      </c>
      <c r="AR24" s="137" t="s">
        <v>69</v>
      </c>
      <c r="AS24" s="410">
        <f>AA24*X24</f>
        <v>64921.276595744683</v>
      </c>
      <c r="AT24" s="137" t="s">
        <v>69</v>
      </c>
      <c r="AU24" s="137" t="s">
        <v>69</v>
      </c>
      <c r="AV24" s="137" t="s">
        <v>69</v>
      </c>
      <c r="AW24" s="137" t="s">
        <v>69</v>
      </c>
      <c r="AX24" s="137" t="s">
        <v>69</v>
      </c>
      <c r="AY24" s="137" t="s">
        <v>69</v>
      </c>
      <c r="AZ24" s="137" t="s">
        <v>69</v>
      </c>
      <c r="BA24" s="137" t="s">
        <v>69</v>
      </c>
      <c r="BB24" s="137" t="s">
        <v>69</v>
      </c>
      <c r="BC24" s="410">
        <f>Z24*X24</f>
        <v>11382.978723404256</v>
      </c>
      <c r="BD24" s="473" t="s">
        <v>69</v>
      </c>
      <c r="BE24" s="508">
        <f>AS24/BC24</f>
        <v>5.7033644859813082</v>
      </c>
      <c r="BF24" s="137" t="s">
        <v>848</v>
      </c>
      <c r="BG24" s="137" t="s">
        <v>848</v>
      </c>
      <c r="BH24" s="137" t="s">
        <v>69</v>
      </c>
      <c r="BI24" s="137" t="s">
        <v>69</v>
      </c>
      <c r="BJ24" s="408">
        <f>AC24*X24</f>
        <v>1448.936170212766</v>
      </c>
      <c r="BK24" s="461" t="s">
        <v>69</v>
      </c>
      <c r="BL24" s="457" t="s">
        <v>69</v>
      </c>
      <c r="BM24" s="461" t="s">
        <v>69</v>
      </c>
      <c r="BN24" s="461" t="s">
        <v>69</v>
      </c>
      <c r="BO24" s="461" t="s">
        <v>69</v>
      </c>
      <c r="BP24" s="470" t="s">
        <v>69</v>
      </c>
      <c r="BQ24" s="470" t="s">
        <v>69</v>
      </c>
      <c r="BR24" s="470" t="s">
        <v>69</v>
      </c>
      <c r="BS24" s="470" t="s">
        <v>69</v>
      </c>
      <c r="BT24" s="470" t="s">
        <v>69</v>
      </c>
      <c r="BU24" s="470" t="s">
        <v>69</v>
      </c>
      <c r="BV24" s="470" t="s">
        <v>69</v>
      </c>
      <c r="BW24" s="137"/>
      <c r="BX24" s="460"/>
      <c r="BY24" s="461" t="s">
        <v>69</v>
      </c>
      <c r="BZ24" s="461" t="s">
        <v>69</v>
      </c>
      <c r="CA24" s="461" t="s">
        <v>69</v>
      </c>
      <c r="CB24" s="461" t="s">
        <v>69</v>
      </c>
      <c r="CC24" s="461" t="s">
        <v>69</v>
      </c>
      <c r="CD24" s="461" t="s">
        <v>69</v>
      </c>
      <c r="CE24" s="461" t="s">
        <v>69</v>
      </c>
      <c r="CJ24" s="455">
        <v>49059</v>
      </c>
      <c r="CK24" s="455">
        <v>9787</v>
      </c>
      <c r="CL24" s="463">
        <v>5.01</v>
      </c>
      <c r="CM24" s="455">
        <v>5424</v>
      </c>
      <c r="CN24" s="455">
        <v>1332</v>
      </c>
      <c r="CO24" s="462">
        <v>159</v>
      </c>
    </row>
    <row r="25" spans="1:93" s="275" customFormat="1" ht="13.8" x14ac:dyDescent="0.3">
      <c r="A25" s="450"/>
      <c r="B25" s="450"/>
      <c r="C25" s="450"/>
      <c r="D25" s="451">
        <v>2</v>
      </c>
      <c r="E25" s="275" t="s">
        <v>185</v>
      </c>
      <c r="F25" s="275" t="s">
        <v>832</v>
      </c>
      <c r="G25" s="452">
        <v>1963</v>
      </c>
      <c r="H25" s="276">
        <v>23218</v>
      </c>
      <c r="I25" s="276">
        <v>23220</v>
      </c>
      <c r="J25" s="453">
        <f t="shared" si="4"/>
        <v>3</v>
      </c>
      <c r="K25" s="461" t="s">
        <v>69</v>
      </c>
      <c r="L25" s="461" t="s">
        <v>69</v>
      </c>
      <c r="M25" s="461" t="s">
        <v>848</v>
      </c>
      <c r="N25" s="505" t="s">
        <v>69</v>
      </c>
      <c r="O25" s="231">
        <v>2229</v>
      </c>
      <c r="P25" s="459" t="s">
        <v>69</v>
      </c>
      <c r="Q25" s="459" t="s">
        <v>69</v>
      </c>
      <c r="R25" s="459" t="s">
        <v>69</v>
      </c>
      <c r="S25" s="459" t="s">
        <v>69</v>
      </c>
      <c r="T25" s="461">
        <v>1440</v>
      </c>
      <c r="U25" s="505" t="s">
        <v>69</v>
      </c>
      <c r="V25" s="505" t="s">
        <v>69</v>
      </c>
      <c r="W25" s="505" t="s">
        <v>69</v>
      </c>
      <c r="X25" s="505">
        <v>1</v>
      </c>
      <c r="Y25" s="505" t="s">
        <v>848</v>
      </c>
      <c r="Z25" s="505" t="s">
        <v>848</v>
      </c>
      <c r="AA25" s="505" t="s">
        <v>848</v>
      </c>
      <c r="AB25" s="505" t="s">
        <v>848</v>
      </c>
      <c r="AC25" s="505" t="s">
        <v>848</v>
      </c>
      <c r="AD25" s="505" t="s">
        <v>848</v>
      </c>
      <c r="AE25" s="505" t="s">
        <v>848</v>
      </c>
      <c r="AF25" s="505" t="s">
        <v>848</v>
      </c>
      <c r="AG25" s="505" t="s">
        <v>848</v>
      </c>
      <c r="AH25" s="454">
        <f>T25</f>
        <v>1440</v>
      </c>
      <c r="AI25" s="457" t="s">
        <v>69</v>
      </c>
      <c r="AJ25" s="137" t="s">
        <v>69</v>
      </c>
      <c r="AK25" s="137" t="s">
        <v>69</v>
      </c>
      <c r="AL25" s="137" t="s">
        <v>69</v>
      </c>
      <c r="AM25" s="137" t="s">
        <v>69</v>
      </c>
      <c r="AN25" s="137" t="s">
        <v>69</v>
      </c>
      <c r="AO25" s="137" t="s">
        <v>69</v>
      </c>
      <c r="AP25" s="137" t="s">
        <v>69</v>
      </c>
      <c r="AQ25" s="137" t="s">
        <v>69</v>
      </c>
      <c r="AR25" s="137" t="s">
        <v>69</v>
      </c>
      <c r="AS25" s="125">
        <f>O25*BE25</f>
        <v>12712.799439252336</v>
      </c>
      <c r="AT25" s="137" t="s">
        <v>69</v>
      </c>
      <c r="AU25" s="137" t="s">
        <v>69</v>
      </c>
      <c r="AV25" s="137" t="s">
        <v>69</v>
      </c>
      <c r="AW25" s="137" t="s">
        <v>69</v>
      </c>
      <c r="AX25" s="137" t="s">
        <v>69</v>
      </c>
      <c r="AY25" s="137" t="s">
        <v>69</v>
      </c>
      <c r="AZ25" s="137" t="s">
        <v>69</v>
      </c>
      <c r="BA25" s="137" t="s">
        <v>69</v>
      </c>
      <c r="BB25" s="137" t="s">
        <v>69</v>
      </c>
      <c r="BC25" s="231">
        <f>BD25</f>
        <v>2229</v>
      </c>
      <c r="BD25" s="122">
        <f>O25</f>
        <v>2229</v>
      </c>
      <c r="BE25" s="123">
        <f>BE24</f>
        <v>5.7033644859813082</v>
      </c>
      <c r="BF25" s="137" t="s">
        <v>848</v>
      </c>
      <c r="BG25" s="137" t="s">
        <v>848</v>
      </c>
      <c r="BH25" s="137" t="s">
        <v>69</v>
      </c>
      <c r="BI25" s="137" t="s">
        <v>69</v>
      </c>
      <c r="BJ25" s="137" t="s">
        <v>69</v>
      </c>
      <c r="BK25" s="461" t="s">
        <v>69</v>
      </c>
      <c r="BL25" s="457" t="s">
        <v>69</v>
      </c>
      <c r="BM25" s="461" t="s">
        <v>69</v>
      </c>
      <c r="BN25" s="461" t="s">
        <v>69</v>
      </c>
      <c r="BO25" s="461" t="s">
        <v>69</v>
      </c>
      <c r="BP25" s="470" t="s">
        <v>69</v>
      </c>
      <c r="BQ25" s="470" t="s">
        <v>69</v>
      </c>
      <c r="BR25" s="470" t="s">
        <v>69</v>
      </c>
      <c r="BS25" s="470" t="s">
        <v>69</v>
      </c>
      <c r="BT25" s="470" t="s">
        <v>69</v>
      </c>
      <c r="BU25" s="470" t="s">
        <v>69</v>
      </c>
      <c r="BV25" s="470" t="s">
        <v>69</v>
      </c>
      <c r="BW25" s="137"/>
      <c r="BX25" s="460"/>
      <c r="BY25" s="461" t="s">
        <v>69</v>
      </c>
      <c r="BZ25" s="461" t="s">
        <v>69</v>
      </c>
      <c r="CA25" s="461" t="s">
        <v>69</v>
      </c>
      <c r="CB25" s="461" t="s">
        <v>69</v>
      </c>
      <c r="CC25" s="461" t="s">
        <v>69</v>
      </c>
      <c r="CD25" s="461" t="s">
        <v>69</v>
      </c>
      <c r="CE25" s="461" t="s">
        <v>69</v>
      </c>
      <c r="CJ25" s="462"/>
      <c r="CK25" s="462"/>
      <c r="CL25" s="463"/>
      <c r="CM25" s="463"/>
      <c r="CN25" s="462"/>
      <c r="CO25" s="462"/>
    </row>
    <row r="26" spans="1:93" s="139" customFormat="1" ht="13.8" x14ac:dyDescent="0.3">
      <c r="A26" s="146" t="s">
        <v>237</v>
      </c>
      <c r="B26" s="139" t="s">
        <v>223</v>
      </c>
      <c r="C26" s="139" t="s">
        <v>239</v>
      </c>
      <c r="D26" s="175">
        <v>3</v>
      </c>
      <c r="E26" s="139" t="s">
        <v>112</v>
      </c>
      <c r="F26" s="139" t="s">
        <v>514</v>
      </c>
      <c r="G26" s="147">
        <v>1964</v>
      </c>
      <c r="H26" s="148">
        <v>23498</v>
      </c>
      <c r="I26" s="148">
        <v>23619</v>
      </c>
      <c r="J26" s="149">
        <f t="shared" si="4"/>
        <v>122</v>
      </c>
      <c r="K26" s="153" t="s">
        <v>69</v>
      </c>
      <c r="L26" s="532">
        <f>AH26/AB26</f>
        <v>2.3522865013774106</v>
      </c>
      <c r="M26" s="153" t="s">
        <v>848</v>
      </c>
      <c r="N26" s="524" t="s">
        <v>69</v>
      </c>
      <c r="O26" s="372" t="s">
        <v>848</v>
      </c>
      <c r="P26" s="317">
        <f>P27+O28</f>
        <v>8844</v>
      </c>
      <c r="Q26" s="535" t="s">
        <v>69</v>
      </c>
      <c r="R26" s="265" t="s">
        <v>69</v>
      </c>
      <c r="S26" s="265" t="s">
        <v>69</v>
      </c>
      <c r="T26" s="204">
        <f>SUM(T27:T28)</f>
        <v>3877</v>
      </c>
      <c r="U26" s="524" t="s">
        <v>69</v>
      </c>
      <c r="V26" s="524" t="s">
        <v>69</v>
      </c>
      <c r="W26" s="524" t="s">
        <v>69</v>
      </c>
      <c r="X26" s="153" t="s">
        <v>69</v>
      </c>
      <c r="Y26" s="523" t="s">
        <v>848</v>
      </c>
      <c r="Z26" s="523" t="s">
        <v>848</v>
      </c>
      <c r="AA26" s="523" t="s">
        <v>848</v>
      </c>
      <c r="AB26" s="536">
        <f>SUM(AB27,T28)</f>
        <v>9075</v>
      </c>
      <c r="AC26" s="523" t="s">
        <v>848</v>
      </c>
      <c r="AD26" s="523" t="s">
        <v>848</v>
      </c>
      <c r="AE26" s="523" t="s">
        <v>848</v>
      </c>
      <c r="AF26" s="523" t="s">
        <v>848</v>
      </c>
      <c r="AG26" s="523" t="s">
        <v>848</v>
      </c>
      <c r="AH26" s="464">
        <v>21347</v>
      </c>
      <c r="AI26" s="140" t="s">
        <v>69</v>
      </c>
      <c r="AJ26" s="142" t="s">
        <v>69</v>
      </c>
      <c r="AK26" s="142" t="s">
        <v>69</v>
      </c>
      <c r="AL26" s="142" t="s">
        <v>69</v>
      </c>
      <c r="AM26" s="142" t="s">
        <v>69</v>
      </c>
      <c r="AN26" s="142" t="s">
        <v>69</v>
      </c>
      <c r="AO26" s="142" t="s">
        <v>69</v>
      </c>
      <c r="AP26" s="142" t="s">
        <v>69</v>
      </c>
      <c r="AQ26" s="142" t="s">
        <v>69</v>
      </c>
      <c r="AR26" s="142" t="s">
        <v>69</v>
      </c>
      <c r="AS26" s="157">
        <f>SUM(AS27:AS28)</f>
        <v>106330.15137159891</v>
      </c>
      <c r="AT26" s="179" t="s">
        <v>69</v>
      </c>
      <c r="AU26" s="142" t="s">
        <v>69</v>
      </c>
      <c r="AV26" s="142" t="s">
        <v>69</v>
      </c>
      <c r="AW26" s="142" t="s">
        <v>69</v>
      </c>
      <c r="AX26" s="142" t="s">
        <v>69</v>
      </c>
      <c r="AY26" s="142" t="s">
        <v>69</v>
      </c>
      <c r="AZ26" s="142" t="s">
        <v>69</v>
      </c>
      <c r="BA26" s="142" t="s">
        <v>69</v>
      </c>
      <c r="BB26" s="142" t="s">
        <v>69</v>
      </c>
      <c r="BC26" s="157">
        <f>SUM(BC27:BC28)</f>
        <v>16529.715592286502</v>
      </c>
      <c r="BD26" s="179" t="s">
        <v>69</v>
      </c>
      <c r="BE26" s="510">
        <f>AS26/BC26</f>
        <v>6.432666719396992</v>
      </c>
      <c r="BF26" s="142" t="s">
        <v>848</v>
      </c>
      <c r="BG26" s="142" t="s">
        <v>848</v>
      </c>
      <c r="BH26" s="142" t="s">
        <v>69</v>
      </c>
      <c r="BI26" s="142" t="s">
        <v>69</v>
      </c>
      <c r="BJ26" s="156">
        <f>SUM(BJ27:BJ28)</f>
        <v>933.85774104683196</v>
      </c>
      <c r="BK26" s="153" t="s">
        <v>69</v>
      </c>
      <c r="BL26" s="140" t="s">
        <v>69</v>
      </c>
      <c r="BM26" s="153" t="s">
        <v>69</v>
      </c>
      <c r="BN26" s="153" t="s">
        <v>69</v>
      </c>
      <c r="BO26" s="153" t="s">
        <v>69</v>
      </c>
      <c r="BP26" s="150" t="s">
        <v>69</v>
      </c>
      <c r="BQ26" s="150" t="s">
        <v>69</v>
      </c>
      <c r="BR26" s="150" t="s">
        <v>69</v>
      </c>
      <c r="BS26" s="150" t="s">
        <v>69</v>
      </c>
      <c r="BT26" s="150" t="s">
        <v>69</v>
      </c>
      <c r="BU26" s="150" t="s">
        <v>69</v>
      </c>
      <c r="BV26" s="150" t="s">
        <v>69</v>
      </c>
      <c r="BW26" s="142"/>
      <c r="BX26" s="443"/>
      <c r="BY26" s="153" t="s">
        <v>69</v>
      </c>
      <c r="BZ26" s="153" t="s">
        <v>69</v>
      </c>
      <c r="CA26" s="153" t="s">
        <v>69</v>
      </c>
      <c r="CB26" s="153" t="s">
        <v>69</v>
      </c>
      <c r="CC26" s="153" t="s">
        <v>69</v>
      </c>
      <c r="CD26" s="153" t="s">
        <v>69</v>
      </c>
      <c r="CE26" s="153" t="s">
        <v>69</v>
      </c>
      <c r="CJ26" s="448"/>
      <c r="CK26" s="448"/>
      <c r="CL26" s="449"/>
      <c r="CM26" s="449"/>
      <c r="CN26" s="448"/>
      <c r="CO26" s="448"/>
    </row>
    <row r="27" spans="1:93" s="275" customFormat="1" ht="13.8" x14ac:dyDescent="0.3">
      <c r="A27" s="450"/>
      <c r="B27" s="450"/>
      <c r="C27" s="450"/>
      <c r="D27" s="451">
        <v>1</v>
      </c>
      <c r="E27" s="275" t="s">
        <v>512</v>
      </c>
      <c r="F27" s="275" t="s">
        <v>803</v>
      </c>
      <c r="G27" s="452">
        <v>1964</v>
      </c>
      <c r="H27" s="276">
        <v>23498</v>
      </c>
      <c r="I27" s="276">
        <v>23619</v>
      </c>
      <c r="J27" s="453">
        <f t="shared" ref="J27:J29" si="5">I27-H27+1</f>
        <v>122</v>
      </c>
      <c r="K27" s="305" t="s">
        <v>69</v>
      </c>
      <c r="L27" s="532">
        <f>AH27/AB27</f>
        <v>2.7777777777777777</v>
      </c>
      <c r="M27" s="532">
        <f>N27/Y27</f>
        <v>0.71724429416737112</v>
      </c>
      <c r="N27" s="137">
        <v>1697</v>
      </c>
      <c r="O27" s="137" t="s">
        <v>848</v>
      </c>
      <c r="P27" s="456">
        <v>3904</v>
      </c>
      <c r="Q27" s="456">
        <v>18248</v>
      </c>
      <c r="R27" s="457" t="s">
        <v>69</v>
      </c>
      <c r="S27" s="457" t="s">
        <v>69</v>
      </c>
      <c r="T27" s="461">
        <v>1705</v>
      </c>
      <c r="U27" s="505" t="s">
        <v>69</v>
      </c>
      <c r="V27" s="505" t="s">
        <v>69</v>
      </c>
      <c r="W27" s="505" t="s">
        <v>69</v>
      </c>
      <c r="X27" s="461" t="s">
        <v>69</v>
      </c>
      <c r="Y27" s="446">
        <v>2366</v>
      </c>
      <c r="Z27" s="446">
        <v>4927</v>
      </c>
      <c r="AA27" s="446">
        <v>26839</v>
      </c>
      <c r="AB27" s="446">
        <v>6903</v>
      </c>
      <c r="AC27" s="446">
        <v>397</v>
      </c>
      <c r="AD27" s="471" t="s">
        <v>69</v>
      </c>
      <c r="AE27" s="471" t="s">
        <v>69</v>
      </c>
      <c r="AF27" s="471" t="s">
        <v>69</v>
      </c>
      <c r="AG27" s="471" t="s">
        <v>69</v>
      </c>
      <c r="AH27" s="472">
        <v>19175</v>
      </c>
      <c r="AI27" s="349">
        <v>6572</v>
      </c>
      <c r="AJ27" s="137" t="s">
        <v>69</v>
      </c>
      <c r="AK27" s="137" t="s">
        <v>69</v>
      </c>
      <c r="AL27" s="137" t="s">
        <v>69</v>
      </c>
      <c r="AM27" s="137" t="s">
        <v>69</v>
      </c>
      <c r="AN27" s="137" t="s">
        <v>69</v>
      </c>
      <c r="AO27" s="137" t="s">
        <v>69</v>
      </c>
      <c r="AP27" s="137" t="s">
        <v>69</v>
      </c>
      <c r="AQ27" s="137" t="s">
        <v>69</v>
      </c>
      <c r="AR27" s="137" t="s">
        <v>69</v>
      </c>
      <c r="AS27" s="383">
        <f>AA27*L27</f>
        <v>74552.777777777781</v>
      </c>
      <c r="AT27" s="351" t="s">
        <v>69</v>
      </c>
      <c r="AU27" s="137" t="s">
        <v>69</v>
      </c>
      <c r="AV27" s="137" t="s">
        <v>69</v>
      </c>
      <c r="AW27" s="137" t="s">
        <v>69</v>
      </c>
      <c r="AX27" s="137" t="s">
        <v>69</v>
      </c>
      <c r="AY27" s="137" t="s">
        <v>69</v>
      </c>
      <c r="AZ27" s="137" t="s">
        <v>69</v>
      </c>
      <c r="BA27" s="137" t="s">
        <v>69</v>
      </c>
      <c r="BB27" s="137" t="s">
        <v>69</v>
      </c>
      <c r="BC27" s="383">
        <f>Z27*L26</f>
        <v>11589.715592286502</v>
      </c>
      <c r="BD27" s="473" t="s">
        <v>69</v>
      </c>
      <c r="BE27" s="509">
        <f>AS27/BC27</f>
        <v>6.432666719396992</v>
      </c>
      <c r="BF27" s="137" t="s">
        <v>848</v>
      </c>
      <c r="BG27" s="137" t="s">
        <v>848</v>
      </c>
      <c r="BH27" s="137" t="s">
        <v>69</v>
      </c>
      <c r="BI27" s="137" t="s">
        <v>69</v>
      </c>
      <c r="BJ27" s="361">
        <f>AC27*L26</f>
        <v>933.85774104683196</v>
      </c>
      <c r="BK27" s="461" t="s">
        <v>69</v>
      </c>
      <c r="BL27" s="457" t="s">
        <v>69</v>
      </c>
      <c r="BM27" s="461" t="s">
        <v>69</v>
      </c>
      <c r="BN27" s="461" t="s">
        <v>69</v>
      </c>
      <c r="BO27" s="461" t="s">
        <v>69</v>
      </c>
      <c r="BP27" s="470" t="s">
        <v>69</v>
      </c>
      <c r="BQ27" s="470" t="s">
        <v>69</v>
      </c>
      <c r="BR27" s="470" t="s">
        <v>69</v>
      </c>
      <c r="BS27" s="470" t="s">
        <v>69</v>
      </c>
      <c r="BT27" s="470" t="s">
        <v>69</v>
      </c>
      <c r="BU27" s="470" t="s">
        <v>69</v>
      </c>
      <c r="BV27" s="470" t="s">
        <v>69</v>
      </c>
      <c r="BW27" s="137"/>
      <c r="BX27" s="460"/>
      <c r="BY27" s="461" t="s">
        <v>69</v>
      </c>
      <c r="BZ27" s="461" t="s">
        <v>69</v>
      </c>
      <c r="CA27" s="461" t="s">
        <v>69</v>
      </c>
      <c r="CB27" s="461" t="s">
        <v>69</v>
      </c>
      <c r="CC27" s="461" t="s">
        <v>69</v>
      </c>
      <c r="CD27" s="461" t="s">
        <v>69</v>
      </c>
      <c r="CE27" s="461" t="s">
        <v>69</v>
      </c>
      <c r="CJ27" s="455">
        <v>51266</v>
      </c>
      <c r="CK27" s="455">
        <v>10864</v>
      </c>
      <c r="CL27" s="463">
        <v>4.72</v>
      </c>
      <c r="CM27" s="455">
        <v>4757</v>
      </c>
      <c r="CN27" s="455">
        <v>1029</v>
      </c>
      <c r="CO27" s="462">
        <v>164</v>
      </c>
    </row>
    <row r="28" spans="1:93" s="275" customFormat="1" ht="13.8" x14ac:dyDescent="0.3">
      <c r="A28" s="450"/>
      <c r="B28" s="450"/>
      <c r="C28" s="450"/>
      <c r="D28" s="451">
        <v>2</v>
      </c>
      <c r="E28" s="275" t="s">
        <v>185</v>
      </c>
      <c r="F28" s="275" t="s">
        <v>651</v>
      </c>
      <c r="G28" s="452">
        <v>1964</v>
      </c>
      <c r="H28" s="276">
        <v>23589</v>
      </c>
      <c r="I28" s="276">
        <v>23591</v>
      </c>
      <c r="J28" s="453">
        <f t="shared" si="5"/>
        <v>3</v>
      </c>
      <c r="K28" s="461" t="s">
        <v>69</v>
      </c>
      <c r="L28" s="461" t="s">
        <v>69</v>
      </c>
      <c r="M28" s="461" t="s">
        <v>848</v>
      </c>
      <c r="N28" s="505" t="s">
        <v>69</v>
      </c>
      <c r="O28" s="231">
        <v>4940</v>
      </c>
      <c r="P28" s="459" t="s">
        <v>69</v>
      </c>
      <c r="Q28" s="122" t="s">
        <v>69</v>
      </c>
      <c r="R28" s="457" t="s">
        <v>69</v>
      </c>
      <c r="S28" s="457" t="s">
        <v>69</v>
      </c>
      <c r="T28" s="461">
        <v>2172</v>
      </c>
      <c r="U28" s="505" t="s">
        <v>69</v>
      </c>
      <c r="V28" s="505" t="s">
        <v>69</v>
      </c>
      <c r="W28" s="505" t="s">
        <v>69</v>
      </c>
      <c r="X28" s="461" t="s">
        <v>69</v>
      </c>
      <c r="Y28" s="505" t="s">
        <v>848</v>
      </c>
      <c r="Z28" s="505" t="s">
        <v>848</v>
      </c>
      <c r="AA28" s="505" t="s">
        <v>848</v>
      </c>
      <c r="AB28" s="505" t="s">
        <v>848</v>
      </c>
      <c r="AC28" s="505" t="s">
        <v>848</v>
      </c>
      <c r="AD28" s="505" t="s">
        <v>848</v>
      </c>
      <c r="AE28" s="505" t="s">
        <v>848</v>
      </c>
      <c r="AF28" s="505" t="s">
        <v>848</v>
      </c>
      <c r="AG28" s="505" t="s">
        <v>848</v>
      </c>
      <c r="AH28" s="454">
        <v>2172</v>
      </c>
      <c r="AI28" s="457" t="s">
        <v>69</v>
      </c>
      <c r="AJ28" s="137" t="s">
        <v>69</v>
      </c>
      <c r="AK28" s="137" t="s">
        <v>69</v>
      </c>
      <c r="AL28" s="137" t="s">
        <v>69</v>
      </c>
      <c r="AM28" s="137" t="s">
        <v>69</v>
      </c>
      <c r="AN28" s="137" t="s">
        <v>69</v>
      </c>
      <c r="AO28" s="137" t="s">
        <v>69</v>
      </c>
      <c r="AP28" s="137" t="s">
        <v>69</v>
      </c>
      <c r="AQ28" s="137" t="s">
        <v>69</v>
      </c>
      <c r="AR28" s="137" t="s">
        <v>69</v>
      </c>
      <c r="AS28" s="125">
        <f>O28*BE28</f>
        <v>31777.373593821139</v>
      </c>
      <c r="AT28" s="137" t="s">
        <v>69</v>
      </c>
      <c r="AU28" s="137" t="s">
        <v>69</v>
      </c>
      <c r="AV28" s="137" t="s">
        <v>69</v>
      </c>
      <c r="AW28" s="137" t="s">
        <v>69</v>
      </c>
      <c r="AX28" s="137" t="s">
        <v>69</v>
      </c>
      <c r="AY28" s="137" t="s">
        <v>69</v>
      </c>
      <c r="AZ28" s="137" t="s">
        <v>69</v>
      </c>
      <c r="BA28" s="137" t="s">
        <v>69</v>
      </c>
      <c r="BB28" s="137" t="s">
        <v>69</v>
      </c>
      <c r="BC28" s="231">
        <f>BD28</f>
        <v>4940</v>
      </c>
      <c r="BD28" s="229">
        <f>O28</f>
        <v>4940</v>
      </c>
      <c r="BE28" s="123">
        <f>BE27</f>
        <v>6.432666719396992</v>
      </c>
      <c r="BF28" s="137" t="s">
        <v>848</v>
      </c>
      <c r="BG28" s="137" t="s">
        <v>848</v>
      </c>
      <c r="BH28" s="137" t="s">
        <v>69</v>
      </c>
      <c r="BI28" s="137" t="s">
        <v>69</v>
      </c>
      <c r="BJ28" s="137" t="s">
        <v>69</v>
      </c>
      <c r="BK28" s="461" t="s">
        <v>69</v>
      </c>
      <c r="BL28" s="457" t="s">
        <v>69</v>
      </c>
      <c r="BM28" s="461" t="s">
        <v>69</v>
      </c>
      <c r="BN28" s="461" t="s">
        <v>69</v>
      </c>
      <c r="BO28" s="461" t="s">
        <v>69</v>
      </c>
      <c r="BP28" s="470" t="s">
        <v>69</v>
      </c>
      <c r="BQ28" s="470" t="s">
        <v>69</v>
      </c>
      <c r="BR28" s="470" t="s">
        <v>69</v>
      </c>
      <c r="BS28" s="470" t="s">
        <v>69</v>
      </c>
      <c r="BT28" s="470" t="s">
        <v>69</v>
      </c>
      <c r="BU28" s="470" t="s">
        <v>69</v>
      </c>
      <c r="BV28" s="470" t="s">
        <v>69</v>
      </c>
      <c r="BW28" s="137"/>
      <c r="BX28" s="460"/>
      <c r="BY28" s="461" t="s">
        <v>69</v>
      </c>
      <c r="BZ28" s="461" t="s">
        <v>69</v>
      </c>
      <c r="CA28" s="461" t="s">
        <v>69</v>
      </c>
      <c r="CB28" s="461" t="s">
        <v>69</v>
      </c>
      <c r="CC28" s="461" t="s">
        <v>69</v>
      </c>
      <c r="CD28" s="461" t="s">
        <v>69</v>
      </c>
      <c r="CE28" s="461" t="s">
        <v>69</v>
      </c>
      <c r="CJ28" s="462"/>
      <c r="CK28" s="462"/>
      <c r="CL28" s="463"/>
      <c r="CM28" s="463"/>
      <c r="CN28" s="462"/>
      <c r="CO28" s="462"/>
    </row>
    <row r="29" spans="1:93" s="139" customFormat="1" ht="13.8" x14ac:dyDescent="0.3">
      <c r="A29" s="146" t="s">
        <v>247</v>
      </c>
      <c r="B29" s="139" t="s">
        <v>249</v>
      </c>
      <c r="C29" s="139" t="s">
        <v>250</v>
      </c>
      <c r="D29" s="444">
        <v>3</v>
      </c>
      <c r="E29" s="139" t="s">
        <v>112</v>
      </c>
      <c r="F29" s="139" t="s">
        <v>794</v>
      </c>
      <c r="G29" s="147">
        <v>1965</v>
      </c>
      <c r="H29" s="148">
        <v>23894</v>
      </c>
      <c r="I29" s="148">
        <v>23985</v>
      </c>
      <c r="J29" s="149">
        <f t="shared" si="5"/>
        <v>92</v>
      </c>
      <c r="K29" s="153" t="s">
        <v>69</v>
      </c>
      <c r="L29" s="532">
        <f>AH29/AB29</f>
        <v>2.1976981055204727</v>
      </c>
      <c r="M29" s="153" t="s">
        <v>848</v>
      </c>
      <c r="N29" s="524" t="s">
        <v>69</v>
      </c>
      <c r="O29" s="372" t="s">
        <v>848</v>
      </c>
      <c r="P29" s="317">
        <f>P30+O31</f>
        <v>5151.0667186890369</v>
      </c>
      <c r="Q29" s="535" t="s">
        <v>69</v>
      </c>
      <c r="R29" s="265" t="s">
        <v>69</v>
      </c>
      <c r="S29" s="265" t="s">
        <v>69</v>
      </c>
      <c r="T29" s="204">
        <f>SUM(T30:T31)</f>
        <v>3039</v>
      </c>
      <c r="U29" s="524" t="s">
        <v>69</v>
      </c>
      <c r="V29" s="524" t="s">
        <v>69</v>
      </c>
      <c r="W29" s="524" t="s">
        <v>69</v>
      </c>
      <c r="X29" s="153" t="s">
        <v>69</v>
      </c>
      <c r="Y29" s="523" t="s">
        <v>848</v>
      </c>
      <c r="Z29" s="523" t="s">
        <v>848</v>
      </c>
      <c r="AA29" s="523" t="s">
        <v>848</v>
      </c>
      <c r="AB29" s="536">
        <f>SUM(AB30,T31)</f>
        <v>9818</v>
      </c>
      <c r="AC29" s="523" t="s">
        <v>848</v>
      </c>
      <c r="AD29" s="523" t="s">
        <v>848</v>
      </c>
      <c r="AE29" s="523" t="s">
        <v>848</v>
      </c>
      <c r="AF29" s="523" t="s">
        <v>848</v>
      </c>
      <c r="AG29" s="523" t="s">
        <v>848</v>
      </c>
      <c r="AH29" s="464">
        <v>21577</v>
      </c>
      <c r="AI29" s="140" t="s">
        <v>69</v>
      </c>
      <c r="AJ29" s="142" t="s">
        <v>69</v>
      </c>
      <c r="AK29" s="142" t="s">
        <v>69</v>
      </c>
      <c r="AL29" s="142" t="s">
        <v>69</v>
      </c>
      <c r="AM29" s="142" t="s">
        <v>69</v>
      </c>
      <c r="AN29" s="142" t="s">
        <v>69</v>
      </c>
      <c r="AO29" s="142" t="s">
        <v>69</v>
      </c>
      <c r="AP29" s="142" t="s">
        <v>69</v>
      </c>
      <c r="AQ29" s="142" t="s">
        <v>69</v>
      </c>
      <c r="AR29" s="142" t="s">
        <v>69</v>
      </c>
      <c r="AS29" s="157">
        <f>SUM(AS30:AS31)</f>
        <v>86231.302174930184</v>
      </c>
      <c r="AT29" s="179" t="s">
        <v>69</v>
      </c>
      <c r="AU29" s="142" t="s">
        <v>69</v>
      </c>
      <c r="AV29" s="142" t="s">
        <v>69</v>
      </c>
      <c r="AW29" s="142" t="s">
        <v>69</v>
      </c>
      <c r="AX29" s="142" t="s">
        <v>69</v>
      </c>
      <c r="AY29" s="142" t="s">
        <v>69</v>
      </c>
      <c r="AZ29" s="142" t="s">
        <v>69</v>
      </c>
      <c r="BA29" s="142" t="s">
        <v>69</v>
      </c>
      <c r="BB29" s="142" t="s">
        <v>69</v>
      </c>
      <c r="BC29" s="157">
        <f>SUM(BC30:BC31)</f>
        <v>14443.545426767163</v>
      </c>
      <c r="BD29" s="179" t="s">
        <v>69</v>
      </c>
      <c r="BE29" s="510">
        <f>AS29/BC29</f>
        <v>5.9702309666381526</v>
      </c>
      <c r="BF29" s="142" t="s">
        <v>848</v>
      </c>
      <c r="BG29" s="142" t="s">
        <v>848</v>
      </c>
      <c r="BH29" s="142" t="s">
        <v>69</v>
      </c>
      <c r="BI29" s="142" t="s">
        <v>69</v>
      </c>
      <c r="BJ29" s="156">
        <f>SUM(BJ30:BJ31)</f>
        <v>2063.6385210837238</v>
      </c>
      <c r="BK29" s="153" t="s">
        <v>69</v>
      </c>
      <c r="BL29" s="140" t="s">
        <v>69</v>
      </c>
      <c r="BM29" s="153" t="s">
        <v>69</v>
      </c>
      <c r="BN29" s="153" t="s">
        <v>69</v>
      </c>
      <c r="BO29" s="153" t="s">
        <v>69</v>
      </c>
      <c r="BP29" s="150" t="s">
        <v>69</v>
      </c>
      <c r="BQ29" s="150" t="s">
        <v>69</v>
      </c>
      <c r="BR29" s="150" t="s">
        <v>69</v>
      </c>
      <c r="BS29" s="150" t="s">
        <v>69</v>
      </c>
      <c r="BT29" s="150" t="s">
        <v>69</v>
      </c>
      <c r="BU29" s="150" t="s">
        <v>69</v>
      </c>
      <c r="BV29" s="150" t="s">
        <v>69</v>
      </c>
      <c r="BW29" s="142"/>
      <c r="BX29" s="359">
        <f>SUM(BX30:BX31)</f>
        <v>39.55856589936851</v>
      </c>
      <c r="BY29" s="153" t="s">
        <v>69</v>
      </c>
      <c r="BZ29" s="153" t="s">
        <v>69</v>
      </c>
      <c r="CA29" s="153" t="s">
        <v>69</v>
      </c>
      <c r="CB29" s="153" t="s">
        <v>69</v>
      </c>
      <c r="CC29" s="153" t="s">
        <v>69</v>
      </c>
      <c r="CD29" s="153" t="s">
        <v>69</v>
      </c>
      <c r="CE29" s="153" t="s">
        <v>69</v>
      </c>
      <c r="CJ29" s="448"/>
      <c r="CK29" s="448"/>
      <c r="CL29" s="449"/>
      <c r="CM29" s="449"/>
      <c r="CN29" s="448"/>
      <c r="CO29" s="448"/>
    </row>
    <row r="30" spans="1:93" s="275" customFormat="1" ht="13.8" x14ac:dyDescent="0.3">
      <c r="A30" s="450"/>
      <c r="B30" s="450"/>
      <c r="C30" s="450"/>
      <c r="D30" s="451">
        <v>1</v>
      </c>
      <c r="E30" s="275" t="s">
        <v>512</v>
      </c>
      <c r="F30" s="275" t="s">
        <v>790</v>
      </c>
      <c r="G30" s="452">
        <v>1965</v>
      </c>
      <c r="H30" s="276">
        <v>23894</v>
      </c>
      <c r="I30" s="276">
        <v>23985</v>
      </c>
      <c r="J30" s="453">
        <f t="shared" ref="J30:J32" si="6">I30-H30+1</f>
        <v>92</v>
      </c>
      <c r="K30" s="305" t="s">
        <v>69</v>
      </c>
      <c r="L30" s="532">
        <f>AH30/AB30</f>
        <v>2.3796785169541241</v>
      </c>
      <c r="M30" s="532">
        <f>N30/Y30</f>
        <v>0.60788138899726885</v>
      </c>
      <c r="N30" s="231">
        <v>1558</v>
      </c>
      <c r="O30" s="137" t="s">
        <v>848</v>
      </c>
      <c r="P30" s="466">
        <f>Z30*M30</f>
        <v>3553.0667186890364</v>
      </c>
      <c r="Q30" s="466">
        <f>AA30*M30</f>
        <v>21212.628950448692</v>
      </c>
      <c r="R30" s="457" t="s">
        <v>69</v>
      </c>
      <c r="S30" s="457" t="s">
        <v>69</v>
      </c>
      <c r="T30" s="461">
        <v>1744</v>
      </c>
      <c r="U30" s="122">
        <f>AC30*M30</f>
        <v>570.8006242684354</v>
      </c>
      <c r="V30" s="505" t="s">
        <v>69</v>
      </c>
      <c r="W30" s="122">
        <f>AD30*M30</f>
        <v>10.941865001950839</v>
      </c>
      <c r="X30" s="461" t="s">
        <v>69</v>
      </c>
      <c r="Y30" s="446">
        <v>2563</v>
      </c>
      <c r="Z30" s="446">
        <v>5845</v>
      </c>
      <c r="AA30" s="446">
        <v>34896</v>
      </c>
      <c r="AB30" s="446">
        <v>8523</v>
      </c>
      <c r="AC30" s="446">
        <v>939</v>
      </c>
      <c r="AD30" s="474">
        <f>SUM(AE30:AG30)</f>
        <v>18</v>
      </c>
      <c r="AE30" s="446">
        <v>8</v>
      </c>
      <c r="AF30" s="471" t="s">
        <v>69</v>
      </c>
      <c r="AG30" s="446">
        <v>10</v>
      </c>
      <c r="AH30" s="469">
        <v>20282</v>
      </c>
      <c r="AI30" s="349">
        <v>6099</v>
      </c>
      <c r="AJ30" s="137" t="s">
        <v>69</v>
      </c>
      <c r="AK30" s="137" t="s">
        <v>69</v>
      </c>
      <c r="AL30" s="137" t="s">
        <v>69</v>
      </c>
      <c r="AM30" s="137" t="s">
        <v>69</v>
      </c>
      <c r="AN30" s="137" t="s">
        <v>69</v>
      </c>
      <c r="AO30" s="137" t="s">
        <v>69</v>
      </c>
      <c r="AP30" s="137" t="s">
        <v>69</v>
      </c>
      <c r="AQ30" s="137" t="s">
        <v>69</v>
      </c>
      <c r="AR30" s="137" t="s">
        <v>69</v>
      </c>
      <c r="AS30" s="383">
        <f>AA30*L29</f>
        <v>76690.873090242414</v>
      </c>
      <c r="AT30" s="351" t="s">
        <v>69</v>
      </c>
      <c r="AU30" s="137" t="s">
        <v>69</v>
      </c>
      <c r="AV30" s="137" t="s">
        <v>69</v>
      </c>
      <c r="AW30" s="137" t="s">
        <v>69</v>
      </c>
      <c r="AX30" s="137" t="s">
        <v>69</v>
      </c>
      <c r="AY30" s="137" t="s">
        <v>69</v>
      </c>
      <c r="AZ30" s="137" t="s">
        <v>69</v>
      </c>
      <c r="BA30" s="137" t="s">
        <v>69</v>
      </c>
      <c r="BB30" s="137" t="s">
        <v>69</v>
      </c>
      <c r="BC30" s="383">
        <f>Z30*L29</f>
        <v>12845.545426767163</v>
      </c>
      <c r="BD30" s="473" t="s">
        <v>69</v>
      </c>
      <c r="BE30" s="509">
        <f>AS30/BC30</f>
        <v>5.9702309666381526</v>
      </c>
      <c r="BF30" s="137" t="s">
        <v>848</v>
      </c>
      <c r="BG30" s="137" t="s">
        <v>848</v>
      </c>
      <c r="BH30" s="137" t="s">
        <v>69</v>
      </c>
      <c r="BI30" s="137" t="s">
        <v>69</v>
      </c>
      <c r="BJ30" s="361">
        <f>AC30*L29</f>
        <v>2063.6385210837238</v>
      </c>
      <c r="BK30" s="461" t="s">
        <v>69</v>
      </c>
      <c r="BL30" s="457" t="s">
        <v>69</v>
      </c>
      <c r="BM30" s="461" t="s">
        <v>69</v>
      </c>
      <c r="BN30" s="461" t="s">
        <v>69</v>
      </c>
      <c r="BO30" s="461" t="s">
        <v>69</v>
      </c>
      <c r="BP30" s="470" t="s">
        <v>69</v>
      </c>
      <c r="BQ30" s="470" t="s">
        <v>69</v>
      </c>
      <c r="BR30" s="470" t="s">
        <v>69</v>
      </c>
      <c r="BS30" s="470" t="s">
        <v>69</v>
      </c>
      <c r="BT30" s="470" t="s">
        <v>69</v>
      </c>
      <c r="BU30" s="470" t="s">
        <v>69</v>
      </c>
      <c r="BV30" s="470" t="s">
        <v>69</v>
      </c>
      <c r="BW30" s="137"/>
      <c r="BX30" s="361">
        <f>AD30*L29</f>
        <v>39.55856589936851</v>
      </c>
      <c r="BY30" s="461" t="s">
        <v>69</v>
      </c>
      <c r="BZ30" s="461" t="s">
        <v>69</v>
      </c>
      <c r="CA30" s="461" t="s">
        <v>69</v>
      </c>
      <c r="CB30" s="461" t="s">
        <v>69</v>
      </c>
      <c r="CC30" s="461" t="s">
        <v>69</v>
      </c>
      <c r="CD30" s="461" t="s">
        <v>69</v>
      </c>
      <c r="CE30" s="461" t="s">
        <v>69</v>
      </c>
      <c r="CJ30" s="455">
        <v>46614</v>
      </c>
      <c r="CK30" s="455">
        <v>9863</v>
      </c>
      <c r="CL30" s="463">
        <v>4.7300000000000004</v>
      </c>
      <c r="CM30" s="455">
        <v>4224</v>
      </c>
      <c r="CN30" s="455">
        <v>1523</v>
      </c>
      <c r="CO30" s="462">
        <v>60</v>
      </c>
    </row>
    <row r="31" spans="1:93" s="275" customFormat="1" ht="13.8" x14ac:dyDescent="0.3">
      <c r="A31" s="450"/>
      <c r="B31" s="450"/>
      <c r="C31" s="450"/>
      <c r="D31" s="451">
        <v>2</v>
      </c>
      <c r="E31" s="275" t="s">
        <v>185</v>
      </c>
      <c r="F31" s="275" t="s">
        <v>651</v>
      </c>
      <c r="G31" s="452">
        <v>1965</v>
      </c>
      <c r="H31" s="276">
        <v>23946</v>
      </c>
      <c r="I31" s="276">
        <v>23948</v>
      </c>
      <c r="J31" s="453">
        <f t="shared" si="6"/>
        <v>3</v>
      </c>
      <c r="K31" s="461" t="s">
        <v>69</v>
      </c>
      <c r="L31" s="461" t="s">
        <v>69</v>
      </c>
      <c r="M31" s="461" t="s">
        <v>848</v>
      </c>
      <c r="N31" s="505" t="s">
        <v>69</v>
      </c>
      <c r="O31" s="231">
        <v>1598</v>
      </c>
      <c r="P31" s="459" t="s">
        <v>69</v>
      </c>
      <c r="Q31" s="459" t="s">
        <v>69</v>
      </c>
      <c r="R31" s="459" t="s">
        <v>69</v>
      </c>
      <c r="S31" s="459" t="s">
        <v>69</v>
      </c>
      <c r="T31" s="461">
        <v>1295</v>
      </c>
      <c r="U31" s="505" t="s">
        <v>792</v>
      </c>
      <c r="V31" s="505" t="s">
        <v>69</v>
      </c>
      <c r="W31" s="461" t="s">
        <v>793</v>
      </c>
      <c r="X31" s="461" t="s">
        <v>69</v>
      </c>
      <c r="Y31" s="505" t="s">
        <v>848</v>
      </c>
      <c r="Z31" s="505" t="s">
        <v>848</v>
      </c>
      <c r="AA31" s="505" t="s">
        <v>848</v>
      </c>
      <c r="AB31" s="505" t="s">
        <v>848</v>
      </c>
      <c r="AC31" s="505" t="s">
        <v>848</v>
      </c>
      <c r="AD31" s="505" t="s">
        <v>848</v>
      </c>
      <c r="AE31" s="505" t="s">
        <v>848</v>
      </c>
      <c r="AF31" s="505" t="s">
        <v>848</v>
      </c>
      <c r="AG31" s="505" t="s">
        <v>848</v>
      </c>
      <c r="AH31" s="454">
        <v>1295</v>
      </c>
      <c r="AI31" s="457" t="s">
        <v>69</v>
      </c>
      <c r="AJ31" s="137" t="s">
        <v>69</v>
      </c>
      <c r="AK31" s="137" t="s">
        <v>69</v>
      </c>
      <c r="AL31" s="137" t="s">
        <v>69</v>
      </c>
      <c r="AM31" s="137" t="s">
        <v>69</v>
      </c>
      <c r="AN31" s="137" t="s">
        <v>69</v>
      </c>
      <c r="AO31" s="137" t="s">
        <v>69</v>
      </c>
      <c r="AP31" s="137" t="s">
        <v>69</v>
      </c>
      <c r="AQ31" s="137" t="s">
        <v>69</v>
      </c>
      <c r="AR31" s="137" t="s">
        <v>69</v>
      </c>
      <c r="AS31" s="125">
        <f>O31*BE31</f>
        <v>9540.4290846877684</v>
      </c>
      <c r="AT31" s="137" t="s">
        <v>69</v>
      </c>
      <c r="AU31" s="137" t="s">
        <v>69</v>
      </c>
      <c r="AV31" s="137" t="s">
        <v>69</v>
      </c>
      <c r="AW31" s="137" t="s">
        <v>69</v>
      </c>
      <c r="AX31" s="137" t="s">
        <v>69</v>
      </c>
      <c r="AY31" s="137" t="s">
        <v>69</v>
      </c>
      <c r="AZ31" s="137" t="s">
        <v>69</v>
      </c>
      <c r="BA31" s="137" t="s">
        <v>69</v>
      </c>
      <c r="BB31" s="137" t="s">
        <v>69</v>
      </c>
      <c r="BC31" s="231">
        <f>BD31</f>
        <v>1598</v>
      </c>
      <c r="BD31" s="229">
        <f>O31</f>
        <v>1598</v>
      </c>
      <c r="BE31" s="123">
        <f>BE30</f>
        <v>5.9702309666381526</v>
      </c>
      <c r="BF31" s="137" t="s">
        <v>848</v>
      </c>
      <c r="BG31" s="137" t="s">
        <v>848</v>
      </c>
      <c r="BH31" s="137" t="s">
        <v>69</v>
      </c>
      <c r="BI31" s="137" t="s">
        <v>69</v>
      </c>
      <c r="BJ31" s="137" t="s">
        <v>69</v>
      </c>
      <c r="BK31" s="461" t="s">
        <v>69</v>
      </c>
      <c r="BL31" s="457" t="s">
        <v>69</v>
      </c>
      <c r="BM31" s="461" t="s">
        <v>69</v>
      </c>
      <c r="BN31" s="461" t="s">
        <v>69</v>
      </c>
      <c r="BO31" s="461" t="s">
        <v>69</v>
      </c>
      <c r="BP31" s="470" t="s">
        <v>69</v>
      </c>
      <c r="BQ31" s="470" t="s">
        <v>69</v>
      </c>
      <c r="BR31" s="470" t="s">
        <v>69</v>
      </c>
      <c r="BS31" s="470" t="s">
        <v>69</v>
      </c>
      <c r="BT31" s="470" t="s">
        <v>69</v>
      </c>
      <c r="BU31" s="470" t="s">
        <v>69</v>
      </c>
      <c r="BV31" s="470" t="s">
        <v>69</v>
      </c>
      <c r="BW31" s="137"/>
      <c r="BX31" s="137" t="s">
        <v>69</v>
      </c>
      <c r="BY31" s="461" t="s">
        <v>69</v>
      </c>
      <c r="BZ31" s="461" t="s">
        <v>69</v>
      </c>
      <c r="CA31" s="461" t="s">
        <v>69</v>
      </c>
      <c r="CB31" s="461" t="s">
        <v>69</v>
      </c>
      <c r="CC31" s="461" t="s">
        <v>69</v>
      </c>
      <c r="CD31" s="461" t="s">
        <v>69</v>
      </c>
      <c r="CE31" s="461" t="s">
        <v>69</v>
      </c>
      <c r="CJ31" s="462"/>
      <c r="CK31" s="462"/>
      <c r="CL31" s="463"/>
      <c r="CM31" s="463"/>
      <c r="CN31" s="462"/>
      <c r="CO31" s="462"/>
    </row>
    <row r="32" spans="1:93" s="139" customFormat="1" ht="13.8" x14ac:dyDescent="0.3">
      <c r="A32" s="146" t="s">
        <v>247</v>
      </c>
      <c r="B32" s="139" t="s">
        <v>249</v>
      </c>
      <c r="C32" s="139" t="s">
        <v>255</v>
      </c>
      <c r="D32" s="139">
        <v>3</v>
      </c>
      <c r="E32" s="139" t="s">
        <v>112</v>
      </c>
      <c r="F32" s="139" t="s">
        <v>514</v>
      </c>
      <c r="G32" s="147">
        <v>1966</v>
      </c>
      <c r="H32" s="148">
        <v>24234</v>
      </c>
      <c r="I32" s="148">
        <v>24347</v>
      </c>
      <c r="J32" s="149">
        <f t="shared" si="6"/>
        <v>114</v>
      </c>
      <c r="K32" s="153" t="s">
        <v>69</v>
      </c>
      <c r="L32" s="153" t="s">
        <v>69</v>
      </c>
      <c r="M32" s="153" t="s">
        <v>848</v>
      </c>
      <c r="N32" s="524" t="s">
        <v>69</v>
      </c>
      <c r="O32" s="372" t="s">
        <v>848</v>
      </c>
      <c r="P32" s="373" t="s">
        <v>69</v>
      </c>
      <c r="Q32" s="373" t="s">
        <v>69</v>
      </c>
      <c r="R32" s="373" t="s">
        <v>69</v>
      </c>
      <c r="S32" s="373" t="s">
        <v>69</v>
      </c>
      <c r="T32" s="373" t="s">
        <v>69</v>
      </c>
      <c r="U32" s="373" t="s">
        <v>69</v>
      </c>
      <c r="V32" s="524" t="s">
        <v>69</v>
      </c>
      <c r="W32" s="524" t="s">
        <v>69</v>
      </c>
      <c r="X32" s="153" t="s">
        <v>69</v>
      </c>
      <c r="Y32" s="523" t="s">
        <v>848</v>
      </c>
      <c r="Z32" s="523" t="s">
        <v>848</v>
      </c>
      <c r="AA32" s="523" t="s">
        <v>848</v>
      </c>
      <c r="AB32" s="523" t="s">
        <v>848</v>
      </c>
      <c r="AC32" s="523" t="s">
        <v>848</v>
      </c>
      <c r="AD32" s="523" t="s">
        <v>848</v>
      </c>
      <c r="AE32" s="523" t="s">
        <v>848</v>
      </c>
      <c r="AF32" s="523" t="s">
        <v>848</v>
      </c>
      <c r="AG32" s="523" t="s">
        <v>848</v>
      </c>
      <c r="AH32" s="523" t="s">
        <v>69</v>
      </c>
      <c r="AI32" s="140" t="s">
        <v>69</v>
      </c>
      <c r="AJ32" s="142" t="s">
        <v>69</v>
      </c>
      <c r="AK32" s="142" t="s">
        <v>69</v>
      </c>
      <c r="AL32" s="142" t="s">
        <v>69</v>
      </c>
      <c r="AM32" s="142" t="s">
        <v>69</v>
      </c>
      <c r="AN32" s="142" t="s">
        <v>69</v>
      </c>
      <c r="AO32" s="142" t="s">
        <v>69</v>
      </c>
      <c r="AP32" s="142" t="s">
        <v>69</v>
      </c>
      <c r="AQ32" s="142" t="s">
        <v>69</v>
      </c>
      <c r="AR32" s="142" t="s">
        <v>69</v>
      </c>
      <c r="AS32" s="150" t="s">
        <v>69</v>
      </c>
      <c r="AT32" s="179" t="s">
        <v>69</v>
      </c>
      <c r="AU32" s="142" t="s">
        <v>69</v>
      </c>
      <c r="AV32" s="142" t="s">
        <v>69</v>
      </c>
      <c r="AW32" s="142" t="s">
        <v>69</v>
      </c>
      <c r="AX32" s="142" t="s">
        <v>69</v>
      </c>
      <c r="AY32" s="142" t="s">
        <v>69</v>
      </c>
      <c r="AZ32" s="142" t="s">
        <v>69</v>
      </c>
      <c r="BA32" s="142" t="s">
        <v>69</v>
      </c>
      <c r="BB32" s="142" t="s">
        <v>69</v>
      </c>
      <c r="BC32" s="157">
        <f>SUM(BC33:BC34)</f>
        <v>11376.146252285193</v>
      </c>
      <c r="BD32" s="179" t="s">
        <v>69</v>
      </c>
      <c r="BE32" s="510">
        <f>BE33</f>
        <v>6.4692637598284479</v>
      </c>
      <c r="BF32" s="142" t="s">
        <v>848</v>
      </c>
      <c r="BG32" s="142" t="s">
        <v>848</v>
      </c>
      <c r="BH32" s="142" t="s">
        <v>69</v>
      </c>
      <c r="BI32" s="142" t="s">
        <v>69</v>
      </c>
      <c r="BJ32" s="156">
        <f>SUM(BJ33:BJ34)</f>
        <v>2939.5831809872029</v>
      </c>
      <c r="BK32" s="153" t="s">
        <v>69</v>
      </c>
      <c r="BL32" s="140" t="s">
        <v>69</v>
      </c>
      <c r="BM32" s="153" t="s">
        <v>69</v>
      </c>
      <c r="BN32" s="153" t="s">
        <v>69</v>
      </c>
      <c r="BO32" s="153" t="s">
        <v>69</v>
      </c>
      <c r="BP32" s="150" t="s">
        <v>69</v>
      </c>
      <c r="BQ32" s="150" t="s">
        <v>69</v>
      </c>
      <c r="BR32" s="150" t="s">
        <v>69</v>
      </c>
      <c r="BS32" s="150" t="s">
        <v>69</v>
      </c>
      <c r="BT32" s="150" t="s">
        <v>69</v>
      </c>
      <c r="BU32" s="150" t="s">
        <v>69</v>
      </c>
      <c r="BV32" s="150" t="s">
        <v>69</v>
      </c>
      <c r="BW32" s="142"/>
      <c r="BX32" s="359">
        <f>SUM(BX33:BX34)</f>
        <v>8.1316270566727606</v>
      </c>
      <c r="BY32" s="153" t="s">
        <v>69</v>
      </c>
      <c r="BZ32" s="153" t="s">
        <v>69</v>
      </c>
      <c r="CA32" s="153" t="s">
        <v>69</v>
      </c>
      <c r="CB32" s="153" t="s">
        <v>69</v>
      </c>
      <c r="CC32" s="153" t="s">
        <v>69</v>
      </c>
      <c r="CD32" s="153" t="s">
        <v>69</v>
      </c>
      <c r="CE32" s="153" t="s">
        <v>69</v>
      </c>
      <c r="CJ32" s="448"/>
      <c r="CK32" s="448"/>
      <c r="CL32" s="449"/>
      <c r="CM32" s="449"/>
      <c r="CN32" s="448"/>
      <c r="CO32" s="448"/>
    </row>
    <row r="33" spans="1:93" s="275" customFormat="1" ht="13.8" x14ac:dyDescent="0.3">
      <c r="A33" s="450"/>
      <c r="B33" s="450"/>
      <c r="C33" s="450"/>
      <c r="D33" s="451">
        <v>1</v>
      </c>
      <c r="E33" s="275" t="s">
        <v>512</v>
      </c>
      <c r="F33" s="275" t="s">
        <v>787</v>
      </c>
      <c r="G33" s="452">
        <v>1966</v>
      </c>
      <c r="H33" s="276">
        <v>24234</v>
      </c>
      <c r="I33" s="276">
        <v>24347</v>
      </c>
      <c r="J33" s="475">
        <v>111</v>
      </c>
      <c r="K33" s="305" t="s">
        <v>69</v>
      </c>
      <c r="L33" s="532">
        <f>AH33/AB33</f>
        <v>4.0658135283363803</v>
      </c>
      <c r="M33" s="532">
        <f>N33/Y33</f>
        <v>0.72036262203626222</v>
      </c>
      <c r="N33" s="231">
        <v>1033</v>
      </c>
      <c r="O33" s="137" t="s">
        <v>848</v>
      </c>
      <c r="P33" s="466">
        <f>Z33*M33</f>
        <v>2015.5746164574616</v>
      </c>
      <c r="Q33" s="466">
        <f>AA33*M33</f>
        <v>13039.283821478382</v>
      </c>
      <c r="R33" s="457" t="s">
        <v>69</v>
      </c>
      <c r="S33" s="457" t="s">
        <v>69</v>
      </c>
      <c r="T33" s="122">
        <v>847</v>
      </c>
      <c r="U33" s="122">
        <f>AC33*M33</f>
        <v>520.8221757322176</v>
      </c>
      <c r="V33" s="505" t="s">
        <v>69</v>
      </c>
      <c r="W33" s="122">
        <f>AD33*M33</f>
        <v>1.4407252440725244</v>
      </c>
      <c r="X33" s="461" t="s">
        <v>69</v>
      </c>
      <c r="Y33" s="446">
        <v>1434</v>
      </c>
      <c r="Z33" s="446">
        <v>2798</v>
      </c>
      <c r="AA33" s="446">
        <v>18101</v>
      </c>
      <c r="AB33" s="446">
        <v>3282</v>
      </c>
      <c r="AC33" s="446">
        <v>723</v>
      </c>
      <c r="AD33" s="446">
        <v>2</v>
      </c>
      <c r="AE33" s="471" t="s">
        <v>69</v>
      </c>
      <c r="AF33" s="471" t="s">
        <v>69</v>
      </c>
      <c r="AG33" s="471" t="s">
        <v>69</v>
      </c>
      <c r="AH33" s="469">
        <v>13344</v>
      </c>
      <c r="AI33" s="351" t="s">
        <v>69</v>
      </c>
      <c r="AJ33" s="137" t="s">
        <v>69</v>
      </c>
      <c r="AK33" s="137" t="s">
        <v>69</v>
      </c>
      <c r="AL33" s="137" t="s">
        <v>69</v>
      </c>
      <c r="AM33" s="137" t="s">
        <v>69</v>
      </c>
      <c r="AN33" s="137" t="s">
        <v>69</v>
      </c>
      <c r="AO33" s="137" t="s">
        <v>69</v>
      </c>
      <c r="AP33" s="137" t="s">
        <v>69</v>
      </c>
      <c r="AQ33" s="137" t="s">
        <v>69</v>
      </c>
      <c r="AR33" s="137" t="s">
        <v>69</v>
      </c>
      <c r="AS33" s="383">
        <f>AA33*L33</f>
        <v>73595.290676416815</v>
      </c>
      <c r="AT33" s="351" t="s">
        <v>69</v>
      </c>
      <c r="AU33" s="137" t="s">
        <v>69</v>
      </c>
      <c r="AV33" s="137" t="s">
        <v>69</v>
      </c>
      <c r="AW33" s="137" t="s">
        <v>69</v>
      </c>
      <c r="AX33" s="137" t="s">
        <v>69</v>
      </c>
      <c r="AY33" s="137" t="s">
        <v>69</v>
      </c>
      <c r="AZ33" s="137" t="s">
        <v>69</v>
      </c>
      <c r="BA33" s="137" t="s">
        <v>69</v>
      </c>
      <c r="BB33" s="137" t="s">
        <v>69</v>
      </c>
      <c r="BC33" s="383">
        <f>Z33*L33</f>
        <v>11376.146252285193</v>
      </c>
      <c r="BD33" s="473" t="s">
        <v>69</v>
      </c>
      <c r="BE33" s="516">
        <f>AS33/BC33</f>
        <v>6.4692637598284479</v>
      </c>
      <c r="BF33" s="137" t="s">
        <v>848</v>
      </c>
      <c r="BG33" s="137" t="s">
        <v>848</v>
      </c>
      <c r="BH33" s="137" t="s">
        <v>69</v>
      </c>
      <c r="BI33" s="137" t="s">
        <v>69</v>
      </c>
      <c r="BJ33" s="361">
        <f>AC33*L33</f>
        <v>2939.5831809872029</v>
      </c>
      <c r="BK33" s="461" t="s">
        <v>69</v>
      </c>
      <c r="BL33" s="457" t="s">
        <v>69</v>
      </c>
      <c r="BM33" s="461" t="s">
        <v>69</v>
      </c>
      <c r="BN33" s="461" t="s">
        <v>69</v>
      </c>
      <c r="BO33" s="461" t="s">
        <v>69</v>
      </c>
      <c r="BP33" s="470" t="s">
        <v>69</v>
      </c>
      <c r="BQ33" s="470" t="s">
        <v>69</v>
      </c>
      <c r="BR33" s="470" t="s">
        <v>69</v>
      </c>
      <c r="BS33" s="470" t="s">
        <v>69</v>
      </c>
      <c r="BT33" s="470" t="s">
        <v>69</v>
      </c>
      <c r="BU33" s="470" t="s">
        <v>69</v>
      </c>
      <c r="BV33" s="470" t="s">
        <v>69</v>
      </c>
      <c r="BW33" s="137"/>
      <c r="BX33" s="361">
        <f>AD33*L33</f>
        <v>8.1316270566727606</v>
      </c>
      <c r="BY33" s="461" t="s">
        <v>69</v>
      </c>
      <c r="BZ33" s="461" t="s">
        <v>69</v>
      </c>
      <c r="CA33" s="461" t="s">
        <v>69</v>
      </c>
      <c r="CB33" s="461" t="s">
        <v>69</v>
      </c>
      <c r="CC33" s="461" t="s">
        <v>69</v>
      </c>
      <c r="CD33" s="461" t="s">
        <v>69</v>
      </c>
      <c r="CE33" s="461" t="s">
        <v>69</v>
      </c>
      <c r="CI33" s="275">
        <v>15</v>
      </c>
      <c r="CJ33" s="455">
        <v>58694</v>
      </c>
      <c r="CK33" s="455">
        <v>11598</v>
      </c>
      <c r="CL33" s="463">
        <v>5.0599999999999996</v>
      </c>
      <c r="CM33" s="455">
        <v>4446</v>
      </c>
      <c r="CN33" s="455">
        <v>3105</v>
      </c>
      <c r="CO33" s="462">
        <v>113</v>
      </c>
    </row>
    <row r="34" spans="1:93" s="275" customFormat="1" ht="13.8" x14ac:dyDescent="0.3">
      <c r="A34" s="450"/>
      <c r="B34" s="450"/>
      <c r="C34" s="450"/>
      <c r="D34" s="451">
        <v>2</v>
      </c>
      <c r="E34" s="275" t="s">
        <v>185</v>
      </c>
      <c r="F34" s="275" t="s">
        <v>651</v>
      </c>
      <c r="G34" s="452">
        <v>1966</v>
      </c>
      <c r="H34" s="276">
        <v>24310</v>
      </c>
      <c r="I34" s="276">
        <v>24312</v>
      </c>
      <c r="J34" s="453">
        <f t="shared" ref="J34" si="7">I34-H34+1</f>
        <v>3</v>
      </c>
      <c r="K34" s="461" t="s">
        <v>69</v>
      </c>
      <c r="L34" s="461" t="s">
        <v>69</v>
      </c>
      <c r="M34" s="461" t="s">
        <v>848</v>
      </c>
      <c r="N34" s="505" t="s">
        <v>69</v>
      </c>
      <c r="O34" s="137" t="s">
        <v>69</v>
      </c>
      <c r="P34" s="137" t="s">
        <v>69</v>
      </c>
      <c r="Q34" s="137" t="s">
        <v>69</v>
      </c>
      <c r="R34" s="137" t="s">
        <v>69</v>
      </c>
      <c r="S34" s="137" t="s">
        <v>69</v>
      </c>
      <c r="T34" s="137" t="s">
        <v>69</v>
      </c>
      <c r="U34" s="505" t="s">
        <v>69</v>
      </c>
      <c r="V34" s="505" t="s">
        <v>69</v>
      </c>
      <c r="W34" s="505" t="s">
        <v>69</v>
      </c>
      <c r="X34" s="461" t="s">
        <v>69</v>
      </c>
      <c r="Y34" s="505" t="s">
        <v>848</v>
      </c>
      <c r="Z34" s="505" t="s">
        <v>848</v>
      </c>
      <c r="AA34" s="505" t="s">
        <v>848</v>
      </c>
      <c r="AB34" s="505" t="s">
        <v>848</v>
      </c>
      <c r="AC34" s="505" t="s">
        <v>848</v>
      </c>
      <c r="AD34" s="505" t="s">
        <v>848</v>
      </c>
      <c r="AE34" s="505" t="s">
        <v>848</v>
      </c>
      <c r="AF34" s="505" t="s">
        <v>848</v>
      </c>
      <c r="AG34" s="505" t="s">
        <v>848</v>
      </c>
      <c r="AH34" s="505" t="s">
        <v>69</v>
      </c>
      <c r="AI34" s="457" t="s">
        <v>69</v>
      </c>
      <c r="AJ34" s="137" t="s">
        <v>69</v>
      </c>
      <c r="AK34" s="137" t="s">
        <v>69</v>
      </c>
      <c r="AL34" s="137" t="s">
        <v>69</v>
      </c>
      <c r="AM34" s="137" t="s">
        <v>69</v>
      </c>
      <c r="AN34" s="137" t="s">
        <v>69</v>
      </c>
      <c r="AO34" s="137" t="s">
        <v>69</v>
      </c>
      <c r="AP34" s="137" t="s">
        <v>69</v>
      </c>
      <c r="AQ34" s="137" t="s">
        <v>69</v>
      </c>
      <c r="AR34" s="137" t="s">
        <v>69</v>
      </c>
      <c r="AS34" s="470" t="s">
        <v>69</v>
      </c>
      <c r="AT34" s="137" t="s">
        <v>69</v>
      </c>
      <c r="AU34" s="137" t="s">
        <v>69</v>
      </c>
      <c r="AV34" s="137" t="s">
        <v>69</v>
      </c>
      <c r="AW34" s="137" t="s">
        <v>69</v>
      </c>
      <c r="AX34" s="137" t="s">
        <v>69</v>
      </c>
      <c r="AY34" s="137" t="s">
        <v>69</v>
      </c>
      <c r="AZ34" s="137" t="s">
        <v>69</v>
      </c>
      <c r="BA34" s="137" t="s">
        <v>69</v>
      </c>
      <c r="BB34" s="137" t="s">
        <v>69</v>
      </c>
      <c r="BC34" s="137" t="str">
        <f>BD34</f>
        <v>nd</v>
      </c>
      <c r="BD34" s="470" t="str">
        <f>O34</f>
        <v>nd</v>
      </c>
      <c r="BE34" s="123" t="s">
        <v>69</v>
      </c>
      <c r="BF34" s="137" t="s">
        <v>848</v>
      </c>
      <c r="BG34" s="137" t="s">
        <v>848</v>
      </c>
      <c r="BH34" s="137" t="s">
        <v>69</v>
      </c>
      <c r="BI34" s="137" t="s">
        <v>69</v>
      </c>
      <c r="BJ34" s="137" t="s">
        <v>69</v>
      </c>
      <c r="BK34" s="461" t="s">
        <v>69</v>
      </c>
      <c r="BL34" s="457" t="s">
        <v>69</v>
      </c>
      <c r="BM34" s="461" t="s">
        <v>69</v>
      </c>
      <c r="BN34" s="461" t="s">
        <v>69</v>
      </c>
      <c r="BO34" s="461" t="s">
        <v>69</v>
      </c>
      <c r="BP34" s="470" t="s">
        <v>69</v>
      </c>
      <c r="BQ34" s="470" t="s">
        <v>69</v>
      </c>
      <c r="BR34" s="470" t="s">
        <v>69</v>
      </c>
      <c r="BS34" s="470" t="s">
        <v>69</v>
      </c>
      <c r="BT34" s="470" t="s">
        <v>69</v>
      </c>
      <c r="BU34" s="470" t="s">
        <v>69</v>
      </c>
      <c r="BV34" s="470" t="s">
        <v>69</v>
      </c>
      <c r="BW34" s="137"/>
      <c r="BX34" s="137" t="s">
        <v>69</v>
      </c>
      <c r="BY34" s="461" t="s">
        <v>69</v>
      </c>
      <c r="BZ34" s="461" t="s">
        <v>69</v>
      </c>
      <c r="CA34" s="461" t="s">
        <v>69</v>
      </c>
      <c r="CB34" s="461" t="s">
        <v>69</v>
      </c>
      <c r="CC34" s="461" t="s">
        <v>69</v>
      </c>
      <c r="CD34" s="461" t="s">
        <v>69</v>
      </c>
      <c r="CE34" s="461" t="s">
        <v>69</v>
      </c>
      <c r="CJ34" s="462"/>
      <c r="CK34" s="462"/>
      <c r="CL34" s="463"/>
      <c r="CM34" s="463"/>
      <c r="CN34" s="462"/>
      <c r="CO34" s="462"/>
    </row>
    <row r="35" spans="1:93" s="139" customFormat="1" ht="13.8" x14ac:dyDescent="0.3">
      <c r="A35" s="146" t="s">
        <v>247</v>
      </c>
      <c r="B35" s="139" t="s">
        <v>249</v>
      </c>
      <c r="C35" s="139" t="s">
        <v>255</v>
      </c>
      <c r="D35" s="175">
        <v>3</v>
      </c>
      <c r="E35" s="139" t="s">
        <v>112</v>
      </c>
      <c r="F35" s="139" t="s">
        <v>514</v>
      </c>
      <c r="G35" s="147">
        <v>1967</v>
      </c>
      <c r="H35" s="148">
        <v>24586</v>
      </c>
      <c r="I35" s="148">
        <v>24718</v>
      </c>
      <c r="J35" s="149">
        <f t="shared" ref="J35:J37" si="8">I35-H35+1</f>
        <v>133</v>
      </c>
      <c r="K35" s="153" t="s">
        <v>69</v>
      </c>
      <c r="L35" s="153" t="s">
        <v>69</v>
      </c>
      <c r="M35" s="153" t="s">
        <v>848</v>
      </c>
      <c r="N35" s="524" t="s">
        <v>69</v>
      </c>
      <c r="O35" s="265" t="s">
        <v>848</v>
      </c>
      <c r="P35" s="317">
        <f>P36+O37</f>
        <v>6965.7979274611407</v>
      </c>
      <c r="Q35" s="535" t="s">
        <v>69</v>
      </c>
      <c r="R35" s="265" t="s">
        <v>69</v>
      </c>
      <c r="S35" s="265" t="s">
        <v>69</v>
      </c>
      <c r="T35" s="204" t="s">
        <v>69</v>
      </c>
      <c r="U35" s="524" t="s">
        <v>69</v>
      </c>
      <c r="V35" s="524" t="s">
        <v>69</v>
      </c>
      <c r="W35" s="524" t="s">
        <v>69</v>
      </c>
      <c r="X35" s="153" t="s">
        <v>69</v>
      </c>
      <c r="Y35" s="523" t="s">
        <v>848</v>
      </c>
      <c r="Z35" s="523" t="s">
        <v>848</v>
      </c>
      <c r="AA35" s="523" t="s">
        <v>848</v>
      </c>
      <c r="AB35" s="523" t="s">
        <v>848</v>
      </c>
      <c r="AC35" s="523" t="s">
        <v>848</v>
      </c>
      <c r="AD35" s="523" t="s">
        <v>848</v>
      </c>
      <c r="AE35" s="523" t="s">
        <v>848</v>
      </c>
      <c r="AF35" s="523" t="s">
        <v>848</v>
      </c>
      <c r="AG35" s="523" t="s">
        <v>848</v>
      </c>
      <c r="AH35" s="523" t="s">
        <v>69</v>
      </c>
      <c r="AI35" s="140" t="s">
        <v>69</v>
      </c>
      <c r="AJ35" s="142" t="s">
        <v>69</v>
      </c>
      <c r="AK35" s="142" t="s">
        <v>69</v>
      </c>
      <c r="AL35" s="142" t="s">
        <v>69</v>
      </c>
      <c r="AM35" s="142" t="s">
        <v>69</v>
      </c>
      <c r="AN35" s="142" t="s">
        <v>69</v>
      </c>
      <c r="AO35" s="142" t="s">
        <v>69</v>
      </c>
      <c r="AP35" s="142" t="s">
        <v>69</v>
      </c>
      <c r="AQ35" s="142" t="s">
        <v>69</v>
      </c>
      <c r="AR35" s="142" t="s">
        <v>69</v>
      </c>
      <c r="AS35" s="157">
        <f>SUM(AS36:AS37)</f>
        <v>68573.634686346864</v>
      </c>
      <c r="AT35" s="179" t="s">
        <v>69</v>
      </c>
      <c r="AU35" s="142" t="s">
        <v>69</v>
      </c>
      <c r="AV35" s="142" t="s">
        <v>69</v>
      </c>
      <c r="AW35" s="142" t="s">
        <v>69</v>
      </c>
      <c r="AX35" s="142" t="s">
        <v>69</v>
      </c>
      <c r="AY35" s="142" t="s">
        <v>69</v>
      </c>
      <c r="AZ35" s="142" t="s">
        <v>69</v>
      </c>
      <c r="BA35" s="142" t="s">
        <v>69</v>
      </c>
      <c r="BB35" s="142" t="s">
        <v>69</v>
      </c>
      <c r="BC35" s="157">
        <f>SUM(BC36:BC37)</f>
        <v>16236</v>
      </c>
      <c r="BD35" s="179" t="s">
        <v>69</v>
      </c>
      <c r="BE35" s="510">
        <f>AS35/BC35</f>
        <v>4.2235547355473555</v>
      </c>
      <c r="BF35" s="142" t="s">
        <v>848</v>
      </c>
      <c r="BG35" s="142" t="s">
        <v>848</v>
      </c>
      <c r="BH35" s="142" t="s">
        <v>69</v>
      </c>
      <c r="BI35" s="142" t="s">
        <v>69</v>
      </c>
      <c r="BJ35" s="156">
        <f>SUM(BJ36:BJ37)</f>
        <v>1596.9312293006039</v>
      </c>
      <c r="BK35" s="153" t="s">
        <v>69</v>
      </c>
      <c r="BL35" s="140" t="s">
        <v>69</v>
      </c>
      <c r="BM35" s="153" t="s">
        <v>69</v>
      </c>
      <c r="BN35" s="153" t="s">
        <v>69</v>
      </c>
      <c r="BO35" s="153" t="s">
        <v>69</v>
      </c>
      <c r="BP35" s="150" t="s">
        <v>69</v>
      </c>
      <c r="BQ35" s="150" t="s">
        <v>69</v>
      </c>
      <c r="BR35" s="150" t="s">
        <v>69</v>
      </c>
      <c r="BS35" s="150" t="s">
        <v>69</v>
      </c>
      <c r="BT35" s="150" t="s">
        <v>69</v>
      </c>
      <c r="BU35" s="150" t="s">
        <v>69</v>
      </c>
      <c r="BV35" s="150" t="s">
        <v>69</v>
      </c>
      <c r="BW35" s="142"/>
      <c r="BX35" s="359">
        <f>SUM(BX36:BX37)</f>
        <v>17.125267874537307</v>
      </c>
      <c r="BY35" s="153" t="s">
        <v>69</v>
      </c>
      <c r="BZ35" s="153" t="s">
        <v>69</v>
      </c>
      <c r="CA35" s="153" t="s">
        <v>69</v>
      </c>
      <c r="CB35" s="153" t="s">
        <v>69</v>
      </c>
      <c r="CC35" s="153" t="s">
        <v>69</v>
      </c>
      <c r="CD35" s="153" t="s">
        <v>69</v>
      </c>
      <c r="CE35" s="153" t="s">
        <v>69</v>
      </c>
      <c r="CJ35" s="448"/>
      <c r="CK35" s="448"/>
      <c r="CL35" s="449"/>
      <c r="CM35" s="449"/>
      <c r="CN35" s="448"/>
      <c r="CO35" s="448"/>
    </row>
    <row r="36" spans="1:93" s="275" customFormat="1" ht="13.8" x14ac:dyDescent="0.3">
      <c r="A36" s="450"/>
      <c r="B36" s="450"/>
      <c r="C36" s="450"/>
      <c r="D36" s="451">
        <v>1</v>
      </c>
      <c r="E36" s="275" t="s">
        <v>512</v>
      </c>
      <c r="F36" s="275" t="s">
        <v>778</v>
      </c>
      <c r="G36" s="452">
        <v>1967</v>
      </c>
      <c r="H36" s="276">
        <v>24586</v>
      </c>
      <c r="I36" s="276">
        <v>24718</v>
      </c>
      <c r="J36" s="453">
        <f t="shared" si="8"/>
        <v>133</v>
      </c>
      <c r="K36" s="532">
        <f>AT36/AA36</f>
        <v>2.1406584843171634</v>
      </c>
      <c r="L36" s="532">
        <f>AH36/AB36</f>
        <v>2.6900161030595813</v>
      </c>
      <c r="M36" s="532">
        <f>N36/Y36</f>
        <v>0.79274611398963735</v>
      </c>
      <c r="N36" s="137">
        <v>1683</v>
      </c>
      <c r="O36" s="137" t="s">
        <v>848</v>
      </c>
      <c r="P36" s="466">
        <f>Z36*M36</f>
        <v>3737.7979274611403</v>
      </c>
      <c r="Q36" s="466">
        <f>AA36*M36</f>
        <v>20345.829015544041</v>
      </c>
      <c r="R36" s="457" t="s">
        <v>69</v>
      </c>
      <c r="S36" s="457" t="s">
        <v>69</v>
      </c>
      <c r="T36" s="461">
        <v>1042</v>
      </c>
      <c r="U36" s="122">
        <f>AC36*M36</f>
        <v>591.38860103626951</v>
      </c>
      <c r="V36" s="505" t="s">
        <v>69</v>
      </c>
      <c r="W36" s="122">
        <f>AD36*M36</f>
        <v>6.3419689119170988</v>
      </c>
      <c r="X36" s="461" t="s">
        <v>69</v>
      </c>
      <c r="Y36" s="446">
        <v>2123</v>
      </c>
      <c r="Z36" s="446">
        <v>4715</v>
      </c>
      <c r="AA36" s="446">
        <v>25665</v>
      </c>
      <c r="AB36" s="446">
        <v>2484</v>
      </c>
      <c r="AC36" s="446">
        <v>746</v>
      </c>
      <c r="AD36" s="476">
        <f>SUM(AE36:AG36)</f>
        <v>8</v>
      </c>
      <c r="AE36" s="446">
        <v>1</v>
      </c>
      <c r="AF36" s="446">
        <v>2</v>
      </c>
      <c r="AG36" s="446">
        <v>5</v>
      </c>
      <c r="AH36" s="469">
        <v>6682</v>
      </c>
      <c r="AI36" s="304">
        <v>5817</v>
      </c>
      <c r="AJ36" s="137" t="s">
        <v>69</v>
      </c>
      <c r="AK36" s="137" t="s">
        <v>69</v>
      </c>
      <c r="AL36" s="137" t="s">
        <v>69</v>
      </c>
      <c r="AM36" s="137" t="s">
        <v>69</v>
      </c>
      <c r="AN36" s="137" t="s">
        <v>69</v>
      </c>
      <c r="AO36" s="137" t="s">
        <v>69</v>
      </c>
      <c r="AP36" s="137" t="s">
        <v>69</v>
      </c>
      <c r="AQ36" s="137" t="s">
        <v>69</v>
      </c>
      <c r="AR36" s="137" t="s">
        <v>69</v>
      </c>
      <c r="AS36" s="477">
        <f>AT36</f>
        <v>54940</v>
      </c>
      <c r="AT36" s="351">
        <v>54940</v>
      </c>
      <c r="AU36" s="137" t="s">
        <v>69</v>
      </c>
      <c r="AV36" s="137" t="s">
        <v>69</v>
      </c>
      <c r="AW36" s="137" t="s">
        <v>69</v>
      </c>
      <c r="AX36" s="137" t="s">
        <v>69</v>
      </c>
      <c r="AY36" s="137" t="s">
        <v>69</v>
      </c>
      <c r="AZ36" s="137" t="s">
        <v>69</v>
      </c>
      <c r="BA36" s="137" t="s">
        <v>69</v>
      </c>
      <c r="BB36" s="137" t="s">
        <v>69</v>
      </c>
      <c r="BC36" s="473">
        <f>BD36</f>
        <v>13008</v>
      </c>
      <c r="BD36" s="473">
        <v>13008</v>
      </c>
      <c r="BE36" s="511">
        <f>AT36/BD36</f>
        <v>4.2235547355473555</v>
      </c>
      <c r="BF36" s="137" t="s">
        <v>848</v>
      </c>
      <c r="BG36" s="137" t="s">
        <v>848</v>
      </c>
      <c r="BH36" s="137" t="s">
        <v>69</v>
      </c>
      <c r="BI36" s="137" t="s">
        <v>69</v>
      </c>
      <c r="BJ36" s="361">
        <f>AC36*K36</f>
        <v>1596.9312293006039</v>
      </c>
      <c r="BK36" s="461" t="s">
        <v>69</v>
      </c>
      <c r="BL36" s="457" t="s">
        <v>69</v>
      </c>
      <c r="BM36" s="461" t="s">
        <v>69</v>
      </c>
      <c r="BN36" s="461" t="s">
        <v>69</v>
      </c>
      <c r="BO36" s="461" t="s">
        <v>69</v>
      </c>
      <c r="BP36" s="470" t="s">
        <v>69</v>
      </c>
      <c r="BQ36" s="470" t="s">
        <v>69</v>
      </c>
      <c r="BR36" s="470" t="s">
        <v>69</v>
      </c>
      <c r="BS36" s="470" t="s">
        <v>69</v>
      </c>
      <c r="BT36" s="470" t="s">
        <v>69</v>
      </c>
      <c r="BU36" s="470" t="s">
        <v>69</v>
      </c>
      <c r="BV36" s="470" t="s">
        <v>69</v>
      </c>
      <c r="BW36" s="137"/>
      <c r="BX36" s="361">
        <f>AD36*K36</f>
        <v>17.125267874537307</v>
      </c>
      <c r="BY36" s="461" t="s">
        <v>69</v>
      </c>
      <c r="BZ36" s="461" t="s">
        <v>69</v>
      </c>
      <c r="CA36" s="461" t="s">
        <v>69</v>
      </c>
      <c r="CB36" s="461" t="s">
        <v>69</v>
      </c>
      <c r="CC36" s="461" t="s">
        <v>69</v>
      </c>
      <c r="CD36" s="461" t="s">
        <v>69</v>
      </c>
      <c r="CE36" s="461" t="s">
        <v>69</v>
      </c>
      <c r="CI36" s="275">
        <v>2</v>
      </c>
      <c r="CJ36" s="455">
        <v>53370</v>
      </c>
      <c r="CK36" s="455">
        <v>11059</v>
      </c>
      <c r="CL36" s="463">
        <v>4.83</v>
      </c>
      <c r="CM36" s="455">
        <v>2841</v>
      </c>
      <c r="CN36" s="455">
        <v>1930</v>
      </c>
      <c r="CO36" s="462">
        <v>24</v>
      </c>
    </row>
    <row r="37" spans="1:93" s="275" customFormat="1" ht="13.8" x14ac:dyDescent="0.3">
      <c r="A37" s="450"/>
      <c r="B37" s="450"/>
      <c r="C37" s="450"/>
      <c r="D37" s="451">
        <v>2</v>
      </c>
      <c r="E37" s="275" t="s">
        <v>185</v>
      </c>
      <c r="F37" s="275" t="s">
        <v>651</v>
      </c>
      <c r="G37" s="452">
        <v>1967</v>
      </c>
      <c r="H37" s="276">
        <v>24681</v>
      </c>
      <c r="I37" s="276">
        <v>24683</v>
      </c>
      <c r="J37" s="453">
        <f t="shared" si="8"/>
        <v>3</v>
      </c>
      <c r="K37" s="461" t="s">
        <v>69</v>
      </c>
      <c r="L37" s="461" t="s">
        <v>69</v>
      </c>
      <c r="M37" s="461" t="s">
        <v>848</v>
      </c>
      <c r="N37" s="505" t="s">
        <v>69</v>
      </c>
      <c r="O37" s="231">
        <v>3228</v>
      </c>
      <c r="P37" s="459" t="s">
        <v>69</v>
      </c>
      <c r="Q37" s="122" t="s">
        <v>69</v>
      </c>
      <c r="R37" s="457" t="s">
        <v>69</v>
      </c>
      <c r="S37" s="457" t="s">
        <v>69</v>
      </c>
      <c r="T37" s="461" t="s">
        <v>69</v>
      </c>
      <c r="U37" s="505" t="s">
        <v>69</v>
      </c>
      <c r="V37" s="505" t="s">
        <v>69</v>
      </c>
      <c r="W37" s="505" t="s">
        <v>69</v>
      </c>
      <c r="X37" s="461" t="s">
        <v>69</v>
      </c>
      <c r="Y37" s="505" t="s">
        <v>848</v>
      </c>
      <c r="Z37" s="505" t="s">
        <v>848</v>
      </c>
      <c r="AA37" s="505" t="s">
        <v>848</v>
      </c>
      <c r="AB37" s="505" t="s">
        <v>848</v>
      </c>
      <c r="AC37" s="505" t="s">
        <v>848</v>
      </c>
      <c r="AD37" s="505" t="s">
        <v>848</v>
      </c>
      <c r="AE37" s="505" t="s">
        <v>848</v>
      </c>
      <c r="AF37" s="505" t="s">
        <v>848</v>
      </c>
      <c r="AG37" s="505" t="s">
        <v>848</v>
      </c>
      <c r="AH37" s="505" t="s">
        <v>69</v>
      </c>
      <c r="AI37" s="457" t="s">
        <v>69</v>
      </c>
      <c r="AJ37" s="137" t="s">
        <v>69</v>
      </c>
      <c r="AK37" s="137" t="s">
        <v>69</v>
      </c>
      <c r="AL37" s="137" t="s">
        <v>69</v>
      </c>
      <c r="AM37" s="137" t="s">
        <v>69</v>
      </c>
      <c r="AN37" s="137" t="s">
        <v>69</v>
      </c>
      <c r="AO37" s="137" t="s">
        <v>69</v>
      </c>
      <c r="AP37" s="137" t="s">
        <v>69</v>
      </c>
      <c r="AQ37" s="137" t="s">
        <v>69</v>
      </c>
      <c r="AR37" s="137" t="s">
        <v>69</v>
      </c>
      <c r="AS37" s="125">
        <f>O37*BE37</f>
        <v>13633.634686346864</v>
      </c>
      <c r="AT37" s="137" t="s">
        <v>69</v>
      </c>
      <c r="AU37" s="137" t="s">
        <v>69</v>
      </c>
      <c r="AV37" s="137" t="s">
        <v>69</v>
      </c>
      <c r="AW37" s="137" t="s">
        <v>69</v>
      </c>
      <c r="AX37" s="137" t="s">
        <v>69</v>
      </c>
      <c r="AY37" s="137" t="s">
        <v>69</v>
      </c>
      <c r="AZ37" s="137" t="s">
        <v>69</v>
      </c>
      <c r="BA37" s="137" t="s">
        <v>69</v>
      </c>
      <c r="BB37" s="137" t="s">
        <v>69</v>
      </c>
      <c r="BC37" s="231">
        <f>BD37</f>
        <v>3228</v>
      </c>
      <c r="BD37" s="229">
        <f>O37</f>
        <v>3228</v>
      </c>
      <c r="BE37" s="123">
        <f>BE36</f>
        <v>4.2235547355473555</v>
      </c>
      <c r="BF37" s="137" t="s">
        <v>848</v>
      </c>
      <c r="BG37" s="137" t="s">
        <v>848</v>
      </c>
      <c r="BH37" s="137" t="s">
        <v>69</v>
      </c>
      <c r="BI37" s="137" t="s">
        <v>69</v>
      </c>
      <c r="BJ37" s="137" t="s">
        <v>69</v>
      </c>
      <c r="BK37" s="461" t="s">
        <v>69</v>
      </c>
      <c r="BL37" s="457" t="s">
        <v>69</v>
      </c>
      <c r="BM37" s="461" t="s">
        <v>69</v>
      </c>
      <c r="BN37" s="461" t="s">
        <v>69</v>
      </c>
      <c r="BO37" s="461" t="s">
        <v>69</v>
      </c>
      <c r="BP37" s="470" t="s">
        <v>69</v>
      </c>
      <c r="BQ37" s="470" t="s">
        <v>69</v>
      </c>
      <c r="BR37" s="470" t="s">
        <v>69</v>
      </c>
      <c r="BS37" s="470" t="s">
        <v>69</v>
      </c>
      <c r="BT37" s="470" t="s">
        <v>69</v>
      </c>
      <c r="BU37" s="470" t="s">
        <v>69</v>
      </c>
      <c r="BV37" s="470" t="s">
        <v>69</v>
      </c>
      <c r="BW37" s="137"/>
      <c r="BX37" s="137" t="s">
        <v>69</v>
      </c>
      <c r="BY37" s="461" t="s">
        <v>69</v>
      </c>
      <c r="BZ37" s="461" t="s">
        <v>69</v>
      </c>
      <c r="CA37" s="461" t="s">
        <v>69</v>
      </c>
      <c r="CB37" s="461" t="s">
        <v>69</v>
      </c>
      <c r="CC37" s="461" t="s">
        <v>69</v>
      </c>
      <c r="CD37" s="461" t="s">
        <v>69</v>
      </c>
      <c r="CE37" s="461" t="s">
        <v>69</v>
      </c>
      <c r="CJ37" s="462"/>
      <c r="CK37" s="462"/>
      <c r="CL37" s="463"/>
      <c r="CM37" s="463"/>
      <c r="CN37" s="462"/>
      <c r="CO37" s="462"/>
    </row>
    <row r="38" spans="1:93" s="139" customFormat="1" ht="13.8" x14ac:dyDescent="0.3">
      <c r="A38" s="146" t="s">
        <v>247</v>
      </c>
      <c r="B38" s="139" t="s">
        <v>249</v>
      </c>
      <c r="C38" s="139" t="s">
        <v>255</v>
      </c>
      <c r="D38" s="444">
        <v>3</v>
      </c>
      <c r="E38" s="139" t="s">
        <v>112</v>
      </c>
      <c r="F38" s="139" t="s">
        <v>514</v>
      </c>
      <c r="G38" s="147">
        <v>1968</v>
      </c>
      <c r="H38" s="148">
        <v>24990</v>
      </c>
      <c r="I38" s="148">
        <v>25082</v>
      </c>
      <c r="J38" s="149">
        <f t="shared" ref="J38:J43" si="9">I38-H38+1</f>
        <v>93</v>
      </c>
      <c r="K38" s="153" t="s">
        <v>69</v>
      </c>
      <c r="L38" s="153" t="s">
        <v>69</v>
      </c>
      <c r="M38" s="153" t="s">
        <v>848</v>
      </c>
      <c r="N38" s="524" t="s">
        <v>69</v>
      </c>
      <c r="O38" s="265" t="s">
        <v>848</v>
      </c>
      <c r="P38" s="317">
        <f>P39+O40</f>
        <v>7252</v>
      </c>
      <c r="Q38" s="535" t="s">
        <v>69</v>
      </c>
      <c r="R38" s="535" t="s">
        <v>69</v>
      </c>
      <c r="S38" s="535" t="s">
        <v>69</v>
      </c>
      <c r="T38" s="535" t="s">
        <v>69</v>
      </c>
      <c r="U38" s="535" t="s">
        <v>69</v>
      </c>
      <c r="V38" s="524" t="s">
        <v>69</v>
      </c>
      <c r="W38" s="524" t="s">
        <v>69</v>
      </c>
      <c r="X38" s="153" t="s">
        <v>69</v>
      </c>
      <c r="Y38" s="523" t="s">
        <v>848</v>
      </c>
      <c r="Z38" s="523" t="s">
        <v>848</v>
      </c>
      <c r="AA38" s="523" t="s">
        <v>848</v>
      </c>
      <c r="AB38" s="523" t="s">
        <v>848</v>
      </c>
      <c r="AC38" s="523" t="s">
        <v>848</v>
      </c>
      <c r="AD38" s="523" t="s">
        <v>848</v>
      </c>
      <c r="AE38" s="523" t="s">
        <v>848</v>
      </c>
      <c r="AF38" s="523" t="s">
        <v>848</v>
      </c>
      <c r="AG38" s="523" t="s">
        <v>848</v>
      </c>
      <c r="AH38" s="523" t="s">
        <v>69</v>
      </c>
      <c r="AI38" s="140" t="s">
        <v>69</v>
      </c>
      <c r="AJ38" s="142" t="s">
        <v>69</v>
      </c>
      <c r="AK38" s="142" t="s">
        <v>69</v>
      </c>
      <c r="AL38" s="142" t="s">
        <v>69</v>
      </c>
      <c r="AM38" s="142" t="s">
        <v>69</v>
      </c>
      <c r="AN38" s="142" t="s">
        <v>69</v>
      </c>
      <c r="AO38" s="142" t="s">
        <v>69</v>
      </c>
      <c r="AP38" s="142" t="s">
        <v>69</v>
      </c>
      <c r="AQ38" s="142" t="s">
        <v>69</v>
      </c>
      <c r="AR38" s="142" t="s">
        <v>69</v>
      </c>
      <c r="AS38" s="157">
        <f>SUM(AS39:AS40)</f>
        <v>120693.5822720326</v>
      </c>
      <c r="AT38" s="179" t="s">
        <v>69</v>
      </c>
      <c r="AU38" s="142" t="s">
        <v>69</v>
      </c>
      <c r="AV38" s="142" t="s">
        <v>69</v>
      </c>
      <c r="AW38" s="142" t="s">
        <v>69</v>
      </c>
      <c r="AX38" s="142" t="s">
        <v>69</v>
      </c>
      <c r="AY38" s="142" t="s">
        <v>69</v>
      </c>
      <c r="AZ38" s="142" t="s">
        <v>69</v>
      </c>
      <c r="BA38" s="142" t="s">
        <v>69</v>
      </c>
      <c r="BB38" s="142" t="s">
        <v>69</v>
      </c>
      <c r="BC38" s="157">
        <f>SUM(BC39:BC40)</f>
        <v>22980</v>
      </c>
      <c r="BD38" s="179" t="s">
        <v>69</v>
      </c>
      <c r="BE38" s="510">
        <f>AS38/BC38</f>
        <v>5.2521141110545084</v>
      </c>
      <c r="BF38" s="142" t="s">
        <v>848</v>
      </c>
      <c r="BG38" s="142" t="s">
        <v>848</v>
      </c>
      <c r="BH38" s="142" t="s">
        <v>69</v>
      </c>
      <c r="BI38" s="142" t="s">
        <v>69</v>
      </c>
      <c r="BJ38" s="156">
        <f>SUM(BJ39:BJ40)</f>
        <v>2672.9094229100378</v>
      </c>
      <c r="BK38" s="153" t="s">
        <v>69</v>
      </c>
      <c r="BL38" s="140" t="s">
        <v>69</v>
      </c>
      <c r="BM38" s="153" t="s">
        <v>69</v>
      </c>
      <c r="BN38" s="153" t="s">
        <v>69</v>
      </c>
      <c r="BO38" s="153" t="s">
        <v>69</v>
      </c>
      <c r="BP38" s="150" t="s">
        <v>69</v>
      </c>
      <c r="BQ38" s="150" t="s">
        <v>69</v>
      </c>
      <c r="BR38" s="150" t="s">
        <v>69</v>
      </c>
      <c r="BS38" s="150" t="s">
        <v>69</v>
      </c>
      <c r="BT38" s="150" t="s">
        <v>69</v>
      </c>
      <c r="BU38" s="150" t="s">
        <v>69</v>
      </c>
      <c r="BV38" s="150" t="s">
        <v>69</v>
      </c>
      <c r="BW38" s="142"/>
      <c r="BX38" s="359">
        <f>SUM(BX39:BX40)</f>
        <v>197.57907868093724</v>
      </c>
      <c r="BY38" s="153" t="s">
        <v>69</v>
      </c>
      <c r="BZ38" s="153" t="s">
        <v>69</v>
      </c>
      <c r="CA38" s="153" t="s">
        <v>69</v>
      </c>
      <c r="CB38" s="153" t="s">
        <v>69</v>
      </c>
      <c r="CC38" s="153" t="s">
        <v>69</v>
      </c>
      <c r="CD38" s="153" t="s">
        <v>69</v>
      </c>
      <c r="CE38" s="153" t="s">
        <v>69</v>
      </c>
      <c r="CJ38" s="448"/>
      <c r="CK38" s="448"/>
      <c r="CL38" s="449"/>
      <c r="CM38" s="449"/>
      <c r="CN38" s="448"/>
      <c r="CO38" s="448"/>
    </row>
    <row r="39" spans="1:93" s="275" customFormat="1" ht="13.8" x14ac:dyDescent="0.3">
      <c r="A39" s="450"/>
      <c r="B39" s="450"/>
      <c r="C39" s="450"/>
      <c r="D39" s="451">
        <v>1</v>
      </c>
      <c r="E39" s="275" t="s">
        <v>512</v>
      </c>
      <c r="F39" s="275" t="s">
        <v>768</v>
      </c>
      <c r="G39" s="452">
        <v>1968</v>
      </c>
      <c r="H39" s="276">
        <v>24990</v>
      </c>
      <c r="I39" s="276">
        <v>25082</v>
      </c>
      <c r="J39" s="453">
        <f t="shared" si="9"/>
        <v>93</v>
      </c>
      <c r="K39" s="532">
        <f>AT39/AA39</f>
        <v>3.7279071449233441</v>
      </c>
      <c r="L39" s="532">
        <f>AH39/AB39</f>
        <v>3.4284079530825347</v>
      </c>
      <c r="M39" s="532">
        <f>N39/Y39</f>
        <v>0.66198419666374009</v>
      </c>
      <c r="N39" s="231">
        <v>1508</v>
      </c>
      <c r="O39" s="137" t="s">
        <v>848</v>
      </c>
      <c r="P39" s="455">
        <v>3902</v>
      </c>
      <c r="Q39" s="456">
        <v>16898</v>
      </c>
      <c r="R39" s="457" t="s">
        <v>69</v>
      </c>
      <c r="S39" s="457" t="s">
        <v>69</v>
      </c>
      <c r="T39" s="461">
        <v>2624</v>
      </c>
      <c r="U39" s="122">
        <f>AC39*M39</f>
        <v>474.64266900790165</v>
      </c>
      <c r="V39" s="505" t="s">
        <v>69</v>
      </c>
      <c r="W39" s="122">
        <f>AD39*M39</f>
        <v>35.085162423178225</v>
      </c>
      <c r="X39" s="461" t="s">
        <v>69</v>
      </c>
      <c r="Y39" s="446">
        <v>2278</v>
      </c>
      <c r="Z39" s="446">
        <v>5022</v>
      </c>
      <c r="AA39" s="446">
        <v>27656</v>
      </c>
      <c r="AB39" s="446">
        <v>6991</v>
      </c>
      <c r="AC39" s="446">
        <v>717</v>
      </c>
      <c r="AD39" s="446">
        <v>53</v>
      </c>
      <c r="AE39" s="471" t="s">
        <v>69</v>
      </c>
      <c r="AF39" s="471" t="s">
        <v>69</v>
      </c>
      <c r="AG39" s="471" t="s">
        <v>69</v>
      </c>
      <c r="AH39" s="469">
        <v>23968</v>
      </c>
      <c r="AI39" s="304">
        <v>8943</v>
      </c>
      <c r="AJ39" s="137" t="s">
        <v>69</v>
      </c>
      <c r="AK39" s="137" t="s">
        <v>69</v>
      </c>
      <c r="AL39" s="137" t="s">
        <v>69</v>
      </c>
      <c r="AM39" s="137" t="s">
        <v>69</v>
      </c>
      <c r="AN39" s="137" t="s">
        <v>69</v>
      </c>
      <c r="AO39" s="137" t="s">
        <v>69</v>
      </c>
      <c r="AP39" s="137" t="s">
        <v>69</v>
      </c>
      <c r="AQ39" s="137" t="s">
        <v>69</v>
      </c>
      <c r="AR39" s="137" t="s">
        <v>69</v>
      </c>
      <c r="AS39" s="477">
        <f>AT39</f>
        <v>103099</v>
      </c>
      <c r="AT39" s="351">
        <v>103099</v>
      </c>
      <c r="AU39" s="137" t="s">
        <v>69</v>
      </c>
      <c r="AV39" s="137" t="s">
        <v>69</v>
      </c>
      <c r="AW39" s="137" t="s">
        <v>69</v>
      </c>
      <c r="AX39" s="137" t="s">
        <v>69</v>
      </c>
      <c r="AY39" s="137" t="s">
        <v>69</v>
      </c>
      <c r="AZ39" s="137" t="s">
        <v>69</v>
      </c>
      <c r="BA39" s="137" t="s">
        <v>69</v>
      </c>
      <c r="BB39" s="137" t="s">
        <v>69</v>
      </c>
      <c r="BC39" s="473">
        <f>BD39</f>
        <v>19630</v>
      </c>
      <c r="BD39" s="473">
        <v>19630</v>
      </c>
      <c r="BE39" s="511">
        <f>AT39/BD39</f>
        <v>5.2521141110545084</v>
      </c>
      <c r="BF39" s="137" t="s">
        <v>848</v>
      </c>
      <c r="BG39" s="137" t="s">
        <v>848</v>
      </c>
      <c r="BH39" s="137" t="s">
        <v>69</v>
      </c>
      <c r="BI39" s="137" t="s">
        <v>69</v>
      </c>
      <c r="BJ39" s="361">
        <f>AC39*K39</f>
        <v>2672.9094229100378</v>
      </c>
      <c r="BK39" s="461" t="s">
        <v>69</v>
      </c>
      <c r="BL39" s="457" t="s">
        <v>69</v>
      </c>
      <c r="BM39" s="461" t="s">
        <v>69</v>
      </c>
      <c r="BN39" s="461" t="s">
        <v>69</v>
      </c>
      <c r="BO39" s="461" t="s">
        <v>69</v>
      </c>
      <c r="BP39" s="470" t="s">
        <v>69</v>
      </c>
      <c r="BQ39" s="470" t="s">
        <v>69</v>
      </c>
      <c r="BR39" s="470" t="s">
        <v>69</v>
      </c>
      <c r="BS39" s="470" t="s">
        <v>69</v>
      </c>
      <c r="BT39" s="470" t="s">
        <v>69</v>
      </c>
      <c r="BU39" s="470" t="s">
        <v>69</v>
      </c>
      <c r="BV39" s="470" t="s">
        <v>69</v>
      </c>
      <c r="BW39" s="137"/>
      <c r="BX39" s="361">
        <f>AD39*K39</f>
        <v>197.57907868093724</v>
      </c>
      <c r="BY39" s="461" t="s">
        <v>69</v>
      </c>
      <c r="BZ39" s="461" t="s">
        <v>69</v>
      </c>
      <c r="CA39" s="461" t="s">
        <v>69</v>
      </c>
      <c r="CB39" s="461" t="s">
        <v>69</v>
      </c>
      <c r="CC39" s="461" t="s">
        <v>69</v>
      </c>
      <c r="CD39" s="461" t="s">
        <v>69</v>
      </c>
      <c r="CE39" s="461" t="s">
        <v>69</v>
      </c>
      <c r="CI39" s="275">
        <v>4</v>
      </c>
      <c r="CJ39" s="455">
        <v>89203</v>
      </c>
      <c r="CK39" s="455">
        <v>21095</v>
      </c>
      <c r="CL39" s="463">
        <v>4.2300000000000004</v>
      </c>
      <c r="CM39" s="455">
        <v>13132</v>
      </c>
      <c r="CN39" s="455">
        <v>3354</v>
      </c>
      <c r="CO39" s="462">
        <v>282</v>
      </c>
    </row>
    <row r="40" spans="1:93" s="275" customFormat="1" ht="13.8" x14ac:dyDescent="0.3">
      <c r="A40" s="450"/>
      <c r="B40" s="450"/>
      <c r="C40" s="450"/>
      <c r="D40" s="451">
        <v>2</v>
      </c>
      <c r="E40" s="275" t="s">
        <v>185</v>
      </c>
      <c r="F40" s="275" t="s">
        <v>651</v>
      </c>
      <c r="G40" s="452">
        <v>1968</v>
      </c>
      <c r="H40" s="276">
        <v>25052</v>
      </c>
      <c r="I40" s="276">
        <v>25054</v>
      </c>
      <c r="J40" s="453">
        <f t="shared" si="9"/>
        <v>3</v>
      </c>
      <c r="K40" s="461" t="s">
        <v>69</v>
      </c>
      <c r="L40" s="461" t="s">
        <v>69</v>
      </c>
      <c r="M40" s="461" t="s">
        <v>848</v>
      </c>
      <c r="N40" s="505" t="s">
        <v>69</v>
      </c>
      <c r="O40" s="231">
        <v>3350</v>
      </c>
      <c r="P40" s="459" t="s">
        <v>69</v>
      </c>
      <c r="Q40" s="459" t="s">
        <v>69</v>
      </c>
      <c r="R40" s="459" t="s">
        <v>69</v>
      </c>
      <c r="S40" s="459" t="s">
        <v>69</v>
      </c>
      <c r="T40" s="461" t="s">
        <v>69</v>
      </c>
      <c r="U40" s="505" t="s">
        <v>69</v>
      </c>
      <c r="V40" s="505" t="s">
        <v>69</v>
      </c>
      <c r="W40" s="505" t="s">
        <v>69</v>
      </c>
      <c r="X40" s="461" t="s">
        <v>69</v>
      </c>
      <c r="Y40" s="505" t="s">
        <v>848</v>
      </c>
      <c r="Z40" s="505" t="s">
        <v>848</v>
      </c>
      <c r="AA40" s="505" t="s">
        <v>848</v>
      </c>
      <c r="AB40" s="505" t="s">
        <v>848</v>
      </c>
      <c r="AC40" s="505" t="s">
        <v>848</v>
      </c>
      <c r="AD40" s="505" t="s">
        <v>848</v>
      </c>
      <c r="AE40" s="505" t="s">
        <v>848</v>
      </c>
      <c r="AF40" s="505" t="s">
        <v>848</v>
      </c>
      <c r="AG40" s="505" t="s">
        <v>848</v>
      </c>
      <c r="AH40" s="505" t="s">
        <v>69</v>
      </c>
      <c r="AI40" s="457" t="s">
        <v>69</v>
      </c>
      <c r="AJ40" s="137" t="s">
        <v>69</v>
      </c>
      <c r="AK40" s="137" t="s">
        <v>69</v>
      </c>
      <c r="AL40" s="137" t="s">
        <v>69</v>
      </c>
      <c r="AM40" s="137" t="s">
        <v>69</v>
      </c>
      <c r="AN40" s="137" t="s">
        <v>69</v>
      </c>
      <c r="AO40" s="137" t="s">
        <v>69</v>
      </c>
      <c r="AP40" s="137" t="s">
        <v>69</v>
      </c>
      <c r="AQ40" s="137" t="s">
        <v>69</v>
      </c>
      <c r="AR40" s="137" t="s">
        <v>69</v>
      </c>
      <c r="AS40" s="125">
        <f>O40*BE40</f>
        <v>17594.582272032603</v>
      </c>
      <c r="AT40" s="137" t="s">
        <v>69</v>
      </c>
      <c r="AU40" s="137" t="s">
        <v>69</v>
      </c>
      <c r="AV40" s="137" t="s">
        <v>69</v>
      </c>
      <c r="AW40" s="137" t="s">
        <v>69</v>
      </c>
      <c r="AX40" s="137" t="s">
        <v>69</v>
      </c>
      <c r="AY40" s="137" t="s">
        <v>69</v>
      </c>
      <c r="AZ40" s="137" t="s">
        <v>69</v>
      </c>
      <c r="BA40" s="137" t="s">
        <v>69</v>
      </c>
      <c r="BB40" s="137" t="s">
        <v>69</v>
      </c>
      <c r="BC40" s="231">
        <f>BD40</f>
        <v>3350</v>
      </c>
      <c r="BD40" s="229">
        <f>O40</f>
        <v>3350</v>
      </c>
      <c r="BE40" s="123">
        <f>BE39</f>
        <v>5.2521141110545084</v>
      </c>
      <c r="BF40" s="137" t="s">
        <v>848</v>
      </c>
      <c r="BG40" s="137" t="s">
        <v>848</v>
      </c>
      <c r="BH40" s="137" t="s">
        <v>69</v>
      </c>
      <c r="BI40" s="137" t="s">
        <v>69</v>
      </c>
      <c r="BJ40" s="137" t="s">
        <v>69</v>
      </c>
      <c r="BK40" s="461" t="s">
        <v>69</v>
      </c>
      <c r="BL40" s="457" t="s">
        <v>69</v>
      </c>
      <c r="BM40" s="461" t="s">
        <v>69</v>
      </c>
      <c r="BN40" s="461" t="s">
        <v>69</v>
      </c>
      <c r="BO40" s="461" t="s">
        <v>69</v>
      </c>
      <c r="BP40" s="470" t="s">
        <v>69</v>
      </c>
      <c r="BQ40" s="470" t="s">
        <v>69</v>
      </c>
      <c r="BR40" s="470" t="s">
        <v>69</v>
      </c>
      <c r="BS40" s="470" t="s">
        <v>69</v>
      </c>
      <c r="BT40" s="470" t="s">
        <v>69</v>
      </c>
      <c r="BU40" s="470" t="s">
        <v>69</v>
      </c>
      <c r="BV40" s="470" t="s">
        <v>69</v>
      </c>
      <c r="BW40" s="137"/>
      <c r="BX40" s="137" t="s">
        <v>69</v>
      </c>
      <c r="BY40" s="461" t="s">
        <v>69</v>
      </c>
      <c r="BZ40" s="461" t="s">
        <v>69</v>
      </c>
      <c r="CA40" s="461" t="s">
        <v>69</v>
      </c>
      <c r="CB40" s="461" t="s">
        <v>69</v>
      </c>
      <c r="CC40" s="461" t="s">
        <v>69</v>
      </c>
      <c r="CD40" s="461" t="s">
        <v>69</v>
      </c>
      <c r="CE40" s="461" t="s">
        <v>69</v>
      </c>
      <c r="CJ40" s="462"/>
      <c r="CK40" s="462"/>
      <c r="CL40" s="463"/>
      <c r="CM40" s="463"/>
      <c r="CN40" s="462"/>
      <c r="CO40" s="462"/>
    </row>
    <row r="41" spans="1:93" s="479" customFormat="1" ht="13.8" x14ac:dyDescent="0.3">
      <c r="A41" s="478" t="s">
        <v>734</v>
      </c>
      <c r="B41" s="478"/>
      <c r="C41" s="478"/>
      <c r="D41" s="318"/>
      <c r="G41" s="480"/>
      <c r="H41" s="282"/>
      <c r="I41" s="282"/>
      <c r="K41" s="172"/>
      <c r="L41" s="172"/>
      <c r="M41" s="172"/>
      <c r="N41" s="445"/>
      <c r="P41" s="481"/>
      <c r="Q41" s="481"/>
      <c r="R41" s="172"/>
      <c r="S41" s="172"/>
      <c r="T41" s="172"/>
      <c r="U41" s="172"/>
      <c r="V41" s="526"/>
      <c r="W41" s="172"/>
      <c r="X41" s="526"/>
      <c r="Y41" s="445"/>
      <c r="Z41" s="445"/>
      <c r="AA41" s="445"/>
      <c r="AB41" s="445"/>
      <c r="AC41" s="445"/>
      <c r="AD41" s="445"/>
      <c r="AE41" s="445"/>
      <c r="AF41" s="445"/>
      <c r="AG41" s="445"/>
      <c r="AH41" s="445"/>
      <c r="AI41" s="172"/>
      <c r="AJ41" s="172"/>
      <c r="AK41" s="172"/>
      <c r="AL41" s="172"/>
      <c r="AM41" s="172"/>
      <c r="AN41" s="172"/>
      <c r="AO41" s="172"/>
      <c r="AP41" s="172"/>
      <c r="AQ41" s="172"/>
      <c r="AR41" s="172"/>
      <c r="AS41" s="482"/>
      <c r="AT41" s="322"/>
      <c r="AU41" s="322"/>
      <c r="AV41" s="483"/>
      <c r="AW41" s="484"/>
      <c r="AX41" s="322"/>
      <c r="AY41" s="322"/>
      <c r="AZ41" s="483"/>
      <c r="BA41" s="484"/>
      <c r="BB41" s="484"/>
      <c r="BC41" s="482"/>
      <c r="BD41" s="483"/>
      <c r="BE41" s="512"/>
      <c r="BF41" s="485"/>
      <c r="BG41" s="324"/>
      <c r="BH41" s="485"/>
      <c r="BI41" s="322"/>
      <c r="BJ41" s="485"/>
      <c r="BK41" s="322"/>
      <c r="BL41" s="483"/>
      <c r="BM41" s="484"/>
      <c r="BN41" s="484"/>
      <c r="BO41" s="484"/>
      <c r="BP41" s="485"/>
      <c r="BQ41" s="322"/>
      <c r="BR41" s="483"/>
      <c r="BS41" s="484"/>
      <c r="BT41" s="484"/>
      <c r="BU41" s="484"/>
      <c r="BV41" s="485"/>
      <c r="BW41" s="322"/>
      <c r="BX41" s="485"/>
      <c r="BY41" s="486"/>
      <c r="BZ41" s="322"/>
      <c r="CA41" s="483"/>
      <c r="CB41" s="484"/>
      <c r="CC41" s="485"/>
      <c r="CD41" s="483"/>
      <c r="CE41" s="484"/>
      <c r="CJ41" s="445"/>
      <c r="CK41" s="445"/>
      <c r="CL41" s="487"/>
      <c r="CM41" s="487"/>
      <c r="CN41" s="445"/>
      <c r="CO41" s="445"/>
    </row>
    <row r="42" spans="1:93" s="139" customFormat="1" ht="13.8" x14ac:dyDescent="0.3">
      <c r="A42" s="162" t="s">
        <v>247</v>
      </c>
      <c r="B42" s="139" t="s">
        <v>249</v>
      </c>
      <c r="C42" s="139" t="s">
        <v>264</v>
      </c>
      <c r="D42" s="444">
        <v>3</v>
      </c>
      <c r="E42" s="139" t="s">
        <v>112</v>
      </c>
      <c r="F42" s="139" t="s">
        <v>514</v>
      </c>
      <c r="G42" s="147">
        <v>1969</v>
      </c>
      <c r="H42" s="148">
        <v>25356</v>
      </c>
      <c r="I42" s="148">
        <v>25432</v>
      </c>
      <c r="J42" s="488">
        <f>I42-H42+1</f>
        <v>77</v>
      </c>
      <c r="K42" s="153" t="s">
        <v>69</v>
      </c>
      <c r="L42" s="153" t="s">
        <v>848</v>
      </c>
      <c r="M42" s="153" t="s">
        <v>848</v>
      </c>
      <c r="N42" s="524" t="s">
        <v>69</v>
      </c>
      <c r="O42" s="265" t="s">
        <v>848</v>
      </c>
      <c r="P42" s="317">
        <f>P43+O44</f>
        <v>6939</v>
      </c>
      <c r="Q42" s="535" t="s">
        <v>69</v>
      </c>
      <c r="R42" s="265" t="s">
        <v>69</v>
      </c>
      <c r="S42" s="265" t="s">
        <v>69</v>
      </c>
      <c r="T42" s="204" t="s">
        <v>69</v>
      </c>
      <c r="U42" s="524" t="s">
        <v>69</v>
      </c>
      <c r="V42" s="524" t="s">
        <v>69</v>
      </c>
      <c r="W42" s="524" t="s">
        <v>69</v>
      </c>
      <c r="X42" s="153" t="s">
        <v>69</v>
      </c>
      <c r="Y42" s="523" t="s">
        <v>848</v>
      </c>
      <c r="Z42" s="523" t="s">
        <v>848</v>
      </c>
      <c r="AA42" s="523" t="s">
        <v>848</v>
      </c>
      <c r="AB42" s="523" t="s">
        <v>848</v>
      </c>
      <c r="AC42" s="523" t="s">
        <v>848</v>
      </c>
      <c r="AD42" s="523" t="s">
        <v>848</v>
      </c>
      <c r="AE42" s="523" t="s">
        <v>848</v>
      </c>
      <c r="AF42" s="523" t="s">
        <v>848</v>
      </c>
      <c r="AG42" s="523" t="s">
        <v>848</v>
      </c>
      <c r="AH42" s="523" t="s">
        <v>848</v>
      </c>
      <c r="AI42" s="140" t="s">
        <v>69</v>
      </c>
      <c r="AJ42" s="150" t="s">
        <v>69</v>
      </c>
      <c r="AK42" s="150" t="s">
        <v>69</v>
      </c>
      <c r="AL42" s="150" t="s">
        <v>69</v>
      </c>
      <c r="AM42" s="150" t="s">
        <v>69</v>
      </c>
      <c r="AN42" s="150" t="s">
        <v>69</v>
      </c>
      <c r="AO42" s="150" t="s">
        <v>69</v>
      </c>
      <c r="AP42" s="150" t="s">
        <v>69</v>
      </c>
      <c r="AQ42" s="150" t="s">
        <v>69</v>
      </c>
      <c r="AR42" s="150" t="s">
        <v>69</v>
      </c>
      <c r="AS42" s="157">
        <f>SUM(AS43:AS44)</f>
        <v>72712.371098892589</v>
      </c>
      <c r="AT42" s="179" t="s">
        <v>69</v>
      </c>
      <c r="AU42" s="150" t="s">
        <v>69</v>
      </c>
      <c r="AV42" s="150" t="s">
        <v>69</v>
      </c>
      <c r="AW42" s="150" t="s">
        <v>69</v>
      </c>
      <c r="AX42" s="142" t="s">
        <v>69</v>
      </c>
      <c r="AY42" s="142" t="s">
        <v>69</v>
      </c>
      <c r="AZ42" s="142" t="s">
        <v>69</v>
      </c>
      <c r="BA42" s="142" t="s">
        <v>69</v>
      </c>
      <c r="BB42" s="142" t="s">
        <v>69</v>
      </c>
      <c r="BC42" s="157">
        <f>SUM(BC43:BC44)</f>
        <v>16738</v>
      </c>
      <c r="BD42" s="179" t="s">
        <v>69</v>
      </c>
      <c r="BE42" s="510">
        <f>AS42/BC42</f>
        <v>4.3441493069000234</v>
      </c>
      <c r="BF42" s="142" t="s">
        <v>848</v>
      </c>
      <c r="BG42" s="142" t="s">
        <v>848</v>
      </c>
      <c r="BH42" s="142" t="s">
        <v>69</v>
      </c>
      <c r="BI42" s="142" t="s">
        <v>69</v>
      </c>
      <c r="BJ42" s="156">
        <f>SUM(BJ43:BJ44)</f>
        <v>2811.0252100840335</v>
      </c>
      <c r="BK42" s="153" t="s">
        <v>69</v>
      </c>
      <c r="BL42" s="140" t="s">
        <v>69</v>
      </c>
      <c r="BM42" s="153" t="s">
        <v>69</v>
      </c>
      <c r="BN42" s="153" t="s">
        <v>69</v>
      </c>
      <c r="BO42" s="153" t="s">
        <v>69</v>
      </c>
      <c r="BP42" s="150" t="s">
        <v>69</v>
      </c>
      <c r="BQ42" s="150" t="s">
        <v>69</v>
      </c>
      <c r="BR42" s="150" t="s">
        <v>69</v>
      </c>
      <c r="BS42" s="150" t="s">
        <v>69</v>
      </c>
      <c r="BT42" s="150" t="s">
        <v>69</v>
      </c>
      <c r="BU42" s="150" t="s">
        <v>69</v>
      </c>
      <c r="BV42" s="150" t="s">
        <v>69</v>
      </c>
      <c r="BW42" s="142"/>
      <c r="BX42" s="157">
        <f>SUM(BX43:BX44)</f>
        <v>91.098039215686271</v>
      </c>
      <c r="BY42" s="153" t="s">
        <v>69</v>
      </c>
      <c r="BZ42" s="153" t="s">
        <v>69</v>
      </c>
      <c r="CA42" s="153" t="s">
        <v>69</v>
      </c>
      <c r="CB42" s="153" t="s">
        <v>69</v>
      </c>
      <c r="CC42" s="153" t="s">
        <v>69</v>
      </c>
      <c r="CD42" s="153" t="s">
        <v>69</v>
      </c>
      <c r="CE42" s="153" t="s">
        <v>69</v>
      </c>
      <c r="CJ42" s="448"/>
      <c r="CK42" s="448"/>
      <c r="CL42" s="449"/>
      <c r="CM42" s="449"/>
      <c r="CN42" s="448"/>
      <c r="CO42" s="448"/>
    </row>
    <row r="43" spans="1:93" s="275" customFormat="1" ht="13.8" x14ac:dyDescent="0.3">
      <c r="D43" s="451">
        <v>1</v>
      </c>
      <c r="E43" s="275" t="s">
        <v>512</v>
      </c>
      <c r="F43" s="275" t="s">
        <v>731</v>
      </c>
      <c r="G43" s="452">
        <v>1969</v>
      </c>
      <c r="H43" s="276">
        <v>25356</v>
      </c>
      <c r="I43" s="276">
        <v>25432</v>
      </c>
      <c r="J43" s="453">
        <f t="shared" si="9"/>
        <v>77</v>
      </c>
      <c r="K43" s="531">
        <f>AS43/Q43</f>
        <v>3.942925423490546</v>
      </c>
      <c r="L43" s="531">
        <f>AH43/T43</f>
        <v>4.3380018674136318</v>
      </c>
      <c r="M43" s="461" t="s">
        <v>848</v>
      </c>
      <c r="N43" s="231">
        <v>1229</v>
      </c>
      <c r="O43" s="137" t="s">
        <v>848</v>
      </c>
      <c r="P43" s="231">
        <v>3114</v>
      </c>
      <c r="Q43" s="231">
        <v>14227</v>
      </c>
      <c r="R43" s="137" t="s">
        <v>69</v>
      </c>
      <c r="S43" s="137" t="s">
        <v>69</v>
      </c>
      <c r="T43" s="470">
        <v>1071</v>
      </c>
      <c r="U43" s="470">
        <v>648</v>
      </c>
      <c r="V43" s="470" t="s">
        <v>69</v>
      </c>
      <c r="W43" s="470">
        <v>21</v>
      </c>
      <c r="X43" s="461" t="s">
        <v>69</v>
      </c>
      <c r="Y43" s="505" t="s">
        <v>848</v>
      </c>
      <c r="Z43" s="505" t="s">
        <v>848</v>
      </c>
      <c r="AA43" s="505" t="s">
        <v>848</v>
      </c>
      <c r="AB43" s="505" t="s">
        <v>848</v>
      </c>
      <c r="AC43" s="505" t="s">
        <v>848</v>
      </c>
      <c r="AD43" s="505" t="s">
        <v>848</v>
      </c>
      <c r="AE43" s="505" t="s">
        <v>848</v>
      </c>
      <c r="AF43" s="505" t="s">
        <v>848</v>
      </c>
      <c r="AG43" s="505" t="s">
        <v>848</v>
      </c>
      <c r="AH43" s="454">
        <v>4646</v>
      </c>
      <c r="AI43" s="231">
        <v>5378</v>
      </c>
      <c r="AJ43" s="137" t="s">
        <v>69</v>
      </c>
      <c r="AK43" s="137" t="s">
        <v>69</v>
      </c>
      <c r="AL43" s="137" t="s">
        <v>69</v>
      </c>
      <c r="AM43" s="137" t="s">
        <v>69</v>
      </c>
      <c r="AN43" s="137" t="s">
        <v>69</v>
      </c>
      <c r="AO43" s="137" t="s">
        <v>69</v>
      </c>
      <c r="AP43" s="137" t="s">
        <v>69</v>
      </c>
      <c r="AQ43" s="137" t="s">
        <v>69</v>
      </c>
      <c r="AR43" s="137" t="s">
        <v>69</v>
      </c>
      <c r="AS43" s="122">
        <f>AT43</f>
        <v>56096</v>
      </c>
      <c r="AT43" s="137">
        <v>56096</v>
      </c>
      <c r="AU43" s="137" t="s">
        <v>69</v>
      </c>
      <c r="AV43" s="137" t="s">
        <v>69</v>
      </c>
      <c r="AW43" s="137" t="s">
        <v>69</v>
      </c>
      <c r="AX43" s="137" t="s">
        <v>69</v>
      </c>
      <c r="AY43" s="137" t="s">
        <v>69</v>
      </c>
      <c r="AZ43" s="137" t="s">
        <v>69</v>
      </c>
      <c r="BA43" s="137" t="s">
        <v>69</v>
      </c>
      <c r="BB43" s="137" t="s">
        <v>69</v>
      </c>
      <c r="BC43" s="122">
        <f>BD43</f>
        <v>12913</v>
      </c>
      <c r="BD43" s="122">
        <v>12913</v>
      </c>
      <c r="BE43" s="511">
        <f>AT43/BD43</f>
        <v>4.3441493069000234</v>
      </c>
      <c r="BF43" s="137" t="s">
        <v>848</v>
      </c>
      <c r="BG43" s="137" t="s">
        <v>848</v>
      </c>
      <c r="BH43" s="137" t="s">
        <v>69</v>
      </c>
      <c r="BI43" s="137" t="s">
        <v>69</v>
      </c>
      <c r="BJ43" s="125">
        <f>L43*U43</f>
        <v>2811.0252100840335</v>
      </c>
      <c r="BK43" s="461" t="s">
        <v>69</v>
      </c>
      <c r="BL43" s="457" t="s">
        <v>69</v>
      </c>
      <c r="BM43" s="461" t="s">
        <v>69</v>
      </c>
      <c r="BN43" s="461" t="s">
        <v>69</v>
      </c>
      <c r="BO43" s="461" t="s">
        <v>69</v>
      </c>
      <c r="BP43" s="470" t="s">
        <v>69</v>
      </c>
      <c r="BQ43" s="470" t="s">
        <v>69</v>
      </c>
      <c r="BR43" s="470" t="s">
        <v>69</v>
      </c>
      <c r="BS43" s="470" t="s">
        <v>69</v>
      </c>
      <c r="BT43" s="470" t="s">
        <v>69</v>
      </c>
      <c r="BU43" s="470" t="s">
        <v>69</v>
      </c>
      <c r="BV43" s="470" t="s">
        <v>69</v>
      </c>
      <c r="BW43" s="137"/>
      <c r="BX43" s="125">
        <f>W43*L43</f>
        <v>91.098039215686271</v>
      </c>
      <c r="BY43" s="461" t="s">
        <v>69</v>
      </c>
      <c r="BZ43" s="461" t="s">
        <v>69</v>
      </c>
      <c r="CA43" s="461" t="s">
        <v>69</v>
      </c>
      <c r="CB43" s="461" t="s">
        <v>69</v>
      </c>
      <c r="CC43" s="461" t="s">
        <v>69</v>
      </c>
      <c r="CD43" s="461" t="s">
        <v>69</v>
      </c>
      <c r="CE43" s="461" t="s">
        <v>69</v>
      </c>
      <c r="CI43" s="275">
        <v>5</v>
      </c>
      <c r="CJ43" s="455">
        <v>60192</v>
      </c>
      <c r="CK43" s="455">
        <v>15812</v>
      </c>
      <c r="CL43" s="463">
        <v>3.81</v>
      </c>
      <c r="CM43" s="455">
        <v>5743</v>
      </c>
      <c r="CN43" s="455">
        <v>3312</v>
      </c>
      <c r="CO43" s="462">
        <v>184</v>
      </c>
    </row>
    <row r="44" spans="1:93" s="275" customFormat="1" ht="13.8" x14ac:dyDescent="0.3">
      <c r="A44" s="276"/>
      <c r="D44" s="451">
        <v>2</v>
      </c>
      <c r="E44" s="275" t="s">
        <v>185</v>
      </c>
      <c r="F44" s="275" t="s">
        <v>651</v>
      </c>
      <c r="G44" s="452">
        <v>1969</v>
      </c>
      <c r="H44" s="276" t="s">
        <v>69</v>
      </c>
      <c r="I44" s="276" t="s">
        <v>69</v>
      </c>
      <c r="J44" s="461" t="s">
        <v>69</v>
      </c>
      <c r="K44" s="461" t="s">
        <v>69</v>
      </c>
      <c r="L44" s="461" t="s">
        <v>69</v>
      </c>
      <c r="M44" s="461" t="s">
        <v>848</v>
      </c>
      <c r="N44" s="137" t="s">
        <v>69</v>
      </c>
      <c r="O44" s="231">
        <v>3825</v>
      </c>
      <c r="P44" s="137" t="s">
        <v>69</v>
      </c>
      <c r="Q44" s="137" t="s">
        <v>69</v>
      </c>
      <c r="R44" s="137" t="s">
        <v>69</v>
      </c>
      <c r="S44" s="137" t="s">
        <v>69</v>
      </c>
      <c r="T44" s="470" t="s">
        <v>69</v>
      </c>
      <c r="U44" s="470" t="s">
        <v>69</v>
      </c>
      <c r="V44" s="470" t="s">
        <v>69</v>
      </c>
      <c r="W44" s="470" t="s">
        <v>69</v>
      </c>
      <c r="X44" s="461" t="s">
        <v>69</v>
      </c>
      <c r="Y44" s="505" t="s">
        <v>848</v>
      </c>
      <c r="Z44" s="505" t="s">
        <v>848</v>
      </c>
      <c r="AA44" s="505" t="s">
        <v>848</v>
      </c>
      <c r="AB44" s="505" t="s">
        <v>848</v>
      </c>
      <c r="AC44" s="505" t="s">
        <v>848</v>
      </c>
      <c r="AD44" s="505" t="s">
        <v>848</v>
      </c>
      <c r="AE44" s="505" t="s">
        <v>848</v>
      </c>
      <c r="AF44" s="505" t="s">
        <v>848</v>
      </c>
      <c r="AG44" s="505" t="s">
        <v>848</v>
      </c>
      <c r="AH44" s="505" t="s">
        <v>848</v>
      </c>
      <c r="AI44" s="457" t="s">
        <v>69</v>
      </c>
      <c r="AJ44" s="137" t="s">
        <v>69</v>
      </c>
      <c r="AK44" s="137" t="s">
        <v>69</v>
      </c>
      <c r="AL44" s="137" t="s">
        <v>69</v>
      </c>
      <c r="AM44" s="137" t="s">
        <v>69</v>
      </c>
      <c r="AN44" s="137" t="s">
        <v>69</v>
      </c>
      <c r="AO44" s="137" t="s">
        <v>69</v>
      </c>
      <c r="AP44" s="137" t="s">
        <v>69</v>
      </c>
      <c r="AQ44" s="137" t="s">
        <v>69</v>
      </c>
      <c r="AR44" s="137" t="s">
        <v>69</v>
      </c>
      <c r="AS44" s="125">
        <f>O44*BE44</f>
        <v>16616.371098892589</v>
      </c>
      <c r="AT44" s="122" t="s">
        <v>69</v>
      </c>
      <c r="AU44" s="137" t="s">
        <v>69</v>
      </c>
      <c r="AV44" s="137" t="s">
        <v>69</v>
      </c>
      <c r="AW44" s="137" t="s">
        <v>69</v>
      </c>
      <c r="AX44" s="137" t="s">
        <v>69</v>
      </c>
      <c r="AY44" s="137" t="s">
        <v>69</v>
      </c>
      <c r="AZ44" s="137" t="s">
        <v>69</v>
      </c>
      <c r="BA44" s="137" t="s">
        <v>69</v>
      </c>
      <c r="BB44" s="137" t="s">
        <v>69</v>
      </c>
      <c r="BC44" s="122">
        <f>BD44</f>
        <v>3825</v>
      </c>
      <c r="BD44" s="229">
        <f>O44</f>
        <v>3825</v>
      </c>
      <c r="BE44" s="123">
        <f>BE43</f>
        <v>4.3441493069000234</v>
      </c>
      <c r="BF44" s="137" t="s">
        <v>848</v>
      </c>
      <c r="BG44" s="137" t="s">
        <v>848</v>
      </c>
      <c r="BH44" s="137" t="s">
        <v>69</v>
      </c>
      <c r="BI44" s="137" t="s">
        <v>69</v>
      </c>
      <c r="BJ44" s="137" t="s">
        <v>69</v>
      </c>
      <c r="BK44" s="461" t="s">
        <v>69</v>
      </c>
      <c r="BL44" s="457" t="s">
        <v>69</v>
      </c>
      <c r="BM44" s="461" t="s">
        <v>69</v>
      </c>
      <c r="BN44" s="461" t="s">
        <v>69</v>
      </c>
      <c r="BO44" s="461" t="s">
        <v>69</v>
      </c>
      <c r="BP44" s="470" t="s">
        <v>69</v>
      </c>
      <c r="BQ44" s="470" t="s">
        <v>69</v>
      </c>
      <c r="BR44" s="470" t="s">
        <v>69</v>
      </c>
      <c r="BS44" s="470" t="s">
        <v>69</v>
      </c>
      <c r="BT44" s="470" t="s">
        <v>69</v>
      </c>
      <c r="BU44" s="470" t="s">
        <v>69</v>
      </c>
      <c r="BV44" s="470" t="s">
        <v>69</v>
      </c>
      <c r="BW44" s="137"/>
      <c r="BX44" s="137" t="s">
        <v>69</v>
      </c>
      <c r="BY44" s="461" t="s">
        <v>69</v>
      </c>
      <c r="BZ44" s="461" t="s">
        <v>69</v>
      </c>
      <c r="CA44" s="461" t="s">
        <v>69</v>
      </c>
      <c r="CB44" s="461" t="s">
        <v>69</v>
      </c>
      <c r="CC44" s="461" t="s">
        <v>69</v>
      </c>
      <c r="CD44" s="461" t="s">
        <v>69</v>
      </c>
      <c r="CE44" s="461" t="s">
        <v>69</v>
      </c>
      <c r="CJ44" s="462"/>
      <c r="CK44" s="462"/>
      <c r="CL44" s="463"/>
      <c r="CM44" s="463"/>
      <c r="CN44" s="462"/>
      <c r="CO44" s="462"/>
    </row>
    <row r="45" spans="1:93" s="139" customFormat="1" ht="13.8" x14ac:dyDescent="0.3">
      <c r="A45" s="146" t="s">
        <v>247</v>
      </c>
      <c r="B45" s="139" t="s">
        <v>269</v>
      </c>
      <c r="C45" s="139" t="s">
        <v>270</v>
      </c>
      <c r="D45" s="444">
        <v>3</v>
      </c>
      <c r="E45" s="139" t="s">
        <v>112</v>
      </c>
      <c r="F45" s="139" t="s">
        <v>514</v>
      </c>
      <c r="G45" s="147">
        <v>1970</v>
      </c>
      <c r="H45" s="148">
        <v>25725</v>
      </c>
      <c r="I45" s="148">
        <v>25810</v>
      </c>
      <c r="J45" s="488">
        <f>I45-H45+1</f>
        <v>86</v>
      </c>
      <c r="K45" s="534" t="s">
        <v>879</v>
      </c>
      <c r="L45" s="521" t="s">
        <v>879</v>
      </c>
      <c r="M45" s="521" t="s">
        <v>848</v>
      </c>
      <c r="N45" s="204" t="s">
        <v>69</v>
      </c>
      <c r="O45" s="265" t="s">
        <v>848</v>
      </c>
      <c r="P45" s="317">
        <f>P46+O47</f>
        <v>7192</v>
      </c>
      <c r="Q45" s="373" t="s">
        <v>69</v>
      </c>
      <c r="R45" s="373" t="s">
        <v>69</v>
      </c>
      <c r="S45" s="373" t="s">
        <v>69</v>
      </c>
      <c r="T45" s="373" t="s">
        <v>69</v>
      </c>
      <c r="U45" s="373" t="s">
        <v>69</v>
      </c>
      <c r="V45" s="373" t="s">
        <v>69</v>
      </c>
      <c r="W45" s="373" t="s">
        <v>69</v>
      </c>
      <c r="X45" s="153" t="s">
        <v>69</v>
      </c>
      <c r="Y45" s="153" t="s">
        <v>848</v>
      </c>
      <c r="Z45" s="153" t="s">
        <v>848</v>
      </c>
      <c r="AA45" s="153" t="s">
        <v>848</v>
      </c>
      <c r="AB45" s="153" t="s">
        <v>848</v>
      </c>
      <c r="AC45" s="153" t="s">
        <v>848</v>
      </c>
      <c r="AD45" s="153" t="s">
        <v>848</v>
      </c>
      <c r="AE45" s="153" t="s">
        <v>848</v>
      </c>
      <c r="AF45" s="153" t="s">
        <v>848</v>
      </c>
      <c r="AG45" s="153" t="s">
        <v>848</v>
      </c>
      <c r="AH45" s="153" t="s">
        <v>848</v>
      </c>
      <c r="AI45" s="140" t="s">
        <v>69</v>
      </c>
      <c r="AJ45" s="150" t="s">
        <v>69</v>
      </c>
      <c r="AK45" s="150" t="s">
        <v>69</v>
      </c>
      <c r="AL45" s="150" t="s">
        <v>69</v>
      </c>
      <c r="AM45" s="150" t="s">
        <v>69</v>
      </c>
      <c r="AN45" s="150" t="s">
        <v>69</v>
      </c>
      <c r="AO45" s="150" t="s">
        <v>69</v>
      </c>
      <c r="AP45" s="150" t="s">
        <v>69</v>
      </c>
      <c r="AQ45" s="150" t="s">
        <v>69</v>
      </c>
      <c r="AR45" s="150" t="s">
        <v>69</v>
      </c>
      <c r="AS45" s="156">
        <f>SUM(AS46:AS47)</f>
        <v>185534.6734627304</v>
      </c>
      <c r="AT45" s="179" t="s">
        <v>69</v>
      </c>
      <c r="AU45" s="150" t="s">
        <v>69</v>
      </c>
      <c r="AV45" s="150" t="s">
        <v>69</v>
      </c>
      <c r="AW45" s="150" t="s">
        <v>69</v>
      </c>
      <c r="AX45" s="142" t="s">
        <v>69</v>
      </c>
      <c r="AY45" s="142" t="s">
        <v>69</v>
      </c>
      <c r="AZ45" s="142" t="s">
        <v>69</v>
      </c>
      <c r="BA45" s="142" t="s">
        <v>69</v>
      </c>
      <c r="BB45" s="142" t="s">
        <v>69</v>
      </c>
      <c r="BC45" s="157">
        <f>SUM(BC46:BC47)</f>
        <v>28324</v>
      </c>
      <c r="BD45" s="179" t="s">
        <v>69</v>
      </c>
      <c r="BE45" s="510">
        <f>AS45/BC45</f>
        <v>6.5504403849290496</v>
      </c>
      <c r="BF45" s="142" t="s">
        <v>848</v>
      </c>
      <c r="BG45" s="142" t="s">
        <v>848</v>
      </c>
      <c r="BH45" s="142" t="s">
        <v>69</v>
      </c>
      <c r="BI45" s="142" t="s">
        <v>69</v>
      </c>
      <c r="BJ45" s="156">
        <f>SUM(BJ46:BJ47)</f>
        <v>2834.1600000000003</v>
      </c>
      <c r="BK45" s="153" t="s">
        <v>69</v>
      </c>
      <c r="BL45" s="140" t="s">
        <v>69</v>
      </c>
      <c r="BM45" s="153" t="s">
        <v>69</v>
      </c>
      <c r="BN45" s="153" t="s">
        <v>69</v>
      </c>
      <c r="BO45" s="153" t="s">
        <v>69</v>
      </c>
      <c r="BP45" s="150" t="s">
        <v>69</v>
      </c>
      <c r="BQ45" s="150" t="s">
        <v>69</v>
      </c>
      <c r="BR45" s="150" t="s">
        <v>69</v>
      </c>
      <c r="BS45" s="150" t="s">
        <v>69</v>
      </c>
      <c r="BT45" s="150" t="s">
        <v>69</v>
      </c>
      <c r="BU45" s="150" t="s">
        <v>69</v>
      </c>
      <c r="BV45" s="150" t="s">
        <v>69</v>
      </c>
      <c r="BW45" s="142"/>
      <c r="BX45" s="157">
        <f>SUM(BX46:BX47)</f>
        <v>72.300000000000011</v>
      </c>
      <c r="BY45" s="153" t="s">
        <v>69</v>
      </c>
      <c r="BZ45" s="153" t="s">
        <v>69</v>
      </c>
      <c r="CA45" s="153" t="s">
        <v>69</v>
      </c>
      <c r="CB45" s="153" t="s">
        <v>69</v>
      </c>
      <c r="CC45" s="153" t="s">
        <v>69</v>
      </c>
      <c r="CD45" s="153" t="s">
        <v>69</v>
      </c>
      <c r="CE45" s="153" t="s">
        <v>69</v>
      </c>
      <c r="CF45" s="141"/>
      <c r="CG45" s="141"/>
      <c r="CJ45" s="489"/>
      <c r="CK45" s="489"/>
      <c r="CL45" s="490"/>
      <c r="CM45" s="490"/>
      <c r="CN45" s="489"/>
      <c r="CO45" s="489"/>
    </row>
    <row r="46" spans="1:93" s="275" customFormat="1" ht="13.8" x14ac:dyDescent="0.3">
      <c r="D46" s="451">
        <v>1</v>
      </c>
      <c r="E46" s="275" t="s">
        <v>512</v>
      </c>
      <c r="F46" s="275" t="s">
        <v>726</v>
      </c>
      <c r="G46" s="452">
        <v>1970</v>
      </c>
      <c r="H46" s="276">
        <v>25725</v>
      </c>
      <c r="I46" s="276">
        <v>25810</v>
      </c>
      <c r="J46" s="453">
        <f t="shared" ref="J46" si="10">I46-H46+1</f>
        <v>86</v>
      </c>
      <c r="K46" s="533" t="s">
        <v>879</v>
      </c>
      <c r="L46" s="461" t="s">
        <v>879</v>
      </c>
      <c r="M46" s="461" t="s">
        <v>848</v>
      </c>
      <c r="N46" s="231">
        <v>1387</v>
      </c>
      <c r="O46" s="137" t="s">
        <v>848</v>
      </c>
      <c r="P46" s="231">
        <v>3392</v>
      </c>
      <c r="Q46" s="231">
        <v>14750</v>
      </c>
      <c r="R46" s="137" t="s">
        <v>69</v>
      </c>
      <c r="S46" s="137" t="s">
        <v>69</v>
      </c>
      <c r="T46" s="470">
        <v>985</v>
      </c>
      <c r="U46" s="470">
        <v>392</v>
      </c>
      <c r="V46" s="470" t="s">
        <v>69</v>
      </c>
      <c r="W46" s="470">
        <v>10</v>
      </c>
      <c r="X46" s="461">
        <v>7.23</v>
      </c>
      <c r="Y46" s="461" t="s">
        <v>848</v>
      </c>
      <c r="Z46" s="461" t="s">
        <v>848</v>
      </c>
      <c r="AA46" s="461" t="s">
        <v>848</v>
      </c>
      <c r="AB46" s="461" t="s">
        <v>848</v>
      </c>
      <c r="AC46" s="461" t="s">
        <v>848</v>
      </c>
      <c r="AD46" s="461" t="s">
        <v>848</v>
      </c>
      <c r="AE46" s="461" t="s">
        <v>848</v>
      </c>
      <c r="AF46" s="461" t="s">
        <v>848</v>
      </c>
      <c r="AG46" s="461" t="s">
        <v>848</v>
      </c>
      <c r="AH46" s="475">
        <v>7122</v>
      </c>
      <c r="AI46" s="231">
        <v>10028</v>
      </c>
      <c r="AJ46" s="137" t="s">
        <v>69</v>
      </c>
      <c r="AK46" s="137" t="s">
        <v>69</v>
      </c>
      <c r="AL46" s="137" t="s">
        <v>69</v>
      </c>
      <c r="AM46" s="137" t="s">
        <v>69</v>
      </c>
      <c r="AN46" s="137" t="s">
        <v>69</v>
      </c>
      <c r="AO46" s="137" t="s">
        <v>69</v>
      </c>
      <c r="AP46" s="137" t="s">
        <v>69</v>
      </c>
      <c r="AQ46" s="137" t="s">
        <v>69</v>
      </c>
      <c r="AR46" s="137" t="s">
        <v>69</v>
      </c>
      <c r="AS46" s="122">
        <f>AT46</f>
        <v>160643</v>
      </c>
      <c r="AT46" s="122">
        <v>160643</v>
      </c>
      <c r="AU46" s="137" t="s">
        <v>69</v>
      </c>
      <c r="AV46" s="137" t="s">
        <v>69</v>
      </c>
      <c r="AW46" s="137" t="s">
        <v>69</v>
      </c>
      <c r="AX46" s="137" t="s">
        <v>69</v>
      </c>
      <c r="AY46" s="137" t="s">
        <v>69</v>
      </c>
      <c r="AZ46" s="137" t="s">
        <v>69</v>
      </c>
      <c r="BA46" s="137" t="s">
        <v>69</v>
      </c>
      <c r="BB46" s="137" t="s">
        <v>69</v>
      </c>
      <c r="BC46" s="122">
        <f>BD46</f>
        <v>24524</v>
      </c>
      <c r="BD46" s="122">
        <v>24524</v>
      </c>
      <c r="BE46" s="511">
        <f>AT46/BD46</f>
        <v>6.5504403849290487</v>
      </c>
      <c r="BF46" s="137" t="s">
        <v>848</v>
      </c>
      <c r="BG46" s="137" t="s">
        <v>848</v>
      </c>
      <c r="BH46" s="137" t="s">
        <v>69</v>
      </c>
      <c r="BI46" s="137" t="s">
        <v>69</v>
      </c>
      <c r="BJ46" s="491">
        <f>X46*U46</f>
        <v>2834.1600000000003</v>
      </c>
      <c r="BK46" s="461" t="s">
        <v>69</v>
      </c>
      <c r="BL46" s="457" t="s">
        <v>69</v>
      </c>
      <c r="BM46" s="461" t="s">
        <v>69</v>
      </c>
      <c r="BN46" s="461" t="s">
        <v>69</v>
      </c>
      <c r="BO46" s="461" t="s">
        <v>69</v>
      </c>
      <c r="BP46" s="470" t="s">
        <v>69</v>
      </c>
      <c r="BQ46" s="470" t="s">
        <v>69</v>
      </c>
      <c r="BR46" s="470" t="s">
        <v>69</v>
      </c>
      <c r="BS46" s="470" t="s">
        <v>69</v>
      </c>
      <c r="BT46" s="470" t="s">
        <v>69</v>
      </c>
      <c r="BU46" s="470" t="s">
        <v>69</v>
      </c>
      <c r="BV46" s="470" t="s">
        <v>69</v>
      </c>
      <c r="BW46" s="137"/>
      <c r="BX46" s="491">
        <f>W46*X46</f>
        <v>72.300000000000011</v>
      </c>
      <c r="BY46" s="461" t="s">
        <v>69</v>
      </c>
      <c r="BZ46" s="461" t="s">
        <v>69</v>
      </c>
      <c r="CA46" s="461" t="s">
        <v>69</v>
      </c>
      <c r="CB46" s="461" t="s">
        <v>69</v>
      </c>
      <c r="CC46" s="461" t="s">
        <v>69</v>
      </c>
      <c r="CD46" s="461" t="s">
        <v>69</v>
      </c>
      <c r="CE46" s="461" t="s">
        <v>69</v>
      </c>
      <c r="CF46" s="458"/>
      <c r="CG46" s="458"/>
      <c r="CI46" s="275">
        <v>26</v>
      </c>
      <c r="CJ46" s="231">
        <v>127349</v>
      </c>
      <c r="CK46" s="231">
        <v>34328</v>
      </c>
      <c r="CL46" s="492">
        <v>3.71</v>
      </c>
      <c r="CM46" s="455">
        <v>10216</v>
      </c>
      <c r="CN46" s="231">
        <v>4043</v>
      </c>
      <c r="CO46" s="275">
        <v>331</v>
      </c>
    </row>
    <row r="47" spans="1:93" s="275" customFormat="1" ht="13.8" x14ac:dyDescent="0.3">
      <c r="A47" s="276"/>
      <c r="D47" s="451">
        <v>2</v>
      </c>
      <c r="E47" s="275" t="s">
        <v>185</v>
      </c>
      <c r="F47" s="275" t="s">
        <v>651</v>
      </c>
      <c r="G47" s="452">
        <v>1970</v>
      </c>
      <c r="H47" s="530" t="s">
        <v>69</v>
      </c>
      <c r="I47" s="530" t="s">
        <v>69</v>
      </c>
      <c r="J47" s="461" t="s">
        <v>69</v>
      </c>
      <c r="K47" s="533" t="s">
        <v>879</v>
      </c>
      <c r="L47" s="461" t="s">
        <v>879</v>
      </c>
      <c r="M47" s="461" t="s">
        <v>848</v>
      </c>
      <c r="N47" s="137" t="s">
        <v>69</v>
      </c>
      <c r="O47" s="231">
        <v>3800</v>
      </c>
      <c r="P47" s="137" t="s">
        <v>69</v>
      </c>
      <c r="Q47" s="137" t="s">
        <v>69</v>
      </c>
      <c r="R47" s="137" t="s">
        <v>69</v>
      </c>
      <c r="S47" s="137" t="s">
        <v>69</v>
      </c>
      <c r="T47" s="137" t="s">
        <v>69</v>
      </c>
      <c r="U47" s="137" t="s">
        <v>69</v>
      </c>
      <c r="V47" s="137" t="s">
        <v>69</v>
      </c>
      <c r="W47" s="470" t="s">
        <v>69</v>
      </c>
      <c r="X47" s="461">
        <v>1</v>
      </c>
      <c r="Y47" s="461" t="s">
        <v>848</v>
      </c>
      <c r="Z47" s="461" t="s">
        <v>848</v>
      </c>
      <c r="AA47" s="461" t="s">
        <v>848</v>
      </c>
      <c r="AB47" s="461" t="s">
        <v>848</v>
      </c>
      <c r="AC47" s="461" t="s">
        <v>848</v>
      </c>
      <c r="AD47" s="461" t="s">
        <v>848</v>
      </c>
      <c r="AE47" s="461" t="s">
        <v>848</v>
      </c>
      <c r="AF47" s="461" t="s">
        <v>848</v>
      </c>
      <c r="AG47" s="461" t="s">
        <v>848</v>
      </c>
      <c r="AH47" s="461" t="s">
        <v>848</v>
      </c>
      <c r="AI47" s="457" t="s">
        <v>69</v>
      </c>
      <c r="AJ47" s="137" t="s">
        <v>69</v>
      </c>
      <c r="AK47" s="137" t="s">
        <v>69</v>
      </c>
      <c r="AL47" s="137" t="s">
        <v>69</v>
      </c>
      <c r="AM47" s="137" t="s">
        <v>69</v>
      </c>
      <c r="AN47" s="137" t="s">
        <v>69</v>
      </c>
      <c r="AO47" s="137" t="s">
        <v>69</v>
      </c>
      <c r="AP47" s="137" t="s">
        <v>69</v>
      </c>
      <c r="AQ47" s="137" t="s">
        <v>69</v>
      </c>
      <c r="AR47" s="137" t="s">
        <v>69</v>
      </c>
      <c r="AS47" s="125">
        <f>O47*BE47</f>
        <v>24891.673462730385</v>
      </c>
      <c r="AT47" s="122" t="s">
        <v>69</v>
      </c>
      <c r="AU47" s="137" t="s">
        <v>69</v>
      </c>
      <c r="AV47" s="137" t="s">
        <v>69</v>
      </c>
      <c r="AW47" s="137" t="s">
        <v>69</v>
      </c>
      <c r="AX47" s="137" t="s">
        <v>69</v>
      </c>
      <c r="AY47" s="137" t="s">
        <v>69</v>
      </c>
      <c r="AZ47" s="137" t="s">
        <v>69</v>
      </c>
      <c r="BA47" s="137" t="s">
        <v>69</v>
      </c>
      <c r="BB47" s="137" t="s">
        <v>69</v>
      </c>
      <c r="BC47" s="122">
        <f>BD47</f>
        <v>3800</v>
      </c>
      <c r="BD47" s="229">
        <f>O47</f>
        <v>3800</v>
      </c>
      <c r="BE47" s="123">
        <f>BE46</f>
        <v>6.5504403849290487</v>
      </c>
      <c r="BF47" s="137" t="s">
        <v>848</v>
      </c>
      <c r="BG47" s="137" t="s">
        <v>848</v>
      </c>
      <c r="BH47" s="137" t="s">
        <v>69</v>
      </c>
      <c r="BI47" s="137" t="s">
        <v>69</v>
      </c>
      <c r="BJ47" s="137" t="s">
        <v>69</v>
      </c>
      <c r="BK47" s="461" t="s">
        <v>69</v>
      </c>
      <c r="BL47" s="457" t="s">
        <v>69</v>
      </c>
      <c r="BM47" s="461" t="s">
        <v>69</v>
      </c>
      <c r="BN47" s="461" t="s">
        <v>69</v>
      </c>
      <c r="BO47" s="461" t="s">
        <v>69</v>
      </c>
      <c r="BP47" s="470" t="s">
        <v>69</v>
      </c>
      <c r="BQ47" s="470" t="s">
        <v>69</v>
      </c>
      <c r="BR47" s="470" t="s">
        <v>69</v>
      </c>
      <c r="BS47" s="470" t="s">
        <v>69</v>
      </c>
      <c r="BT47" s="470" t="s">
        <v>69</v>
      </c>
      <c r="BU47" s="470" t="s">
        <v>69</v>
      </c>
      <c r="BV47" s="470" t="s">
        <v>69</v>
      </c>
      <c r="BW47" s="137"/>
      <c r="BX47" s="137" t="s">
        <v>69</v>
      </c>
      <c r="BY47" s="461" t="s">
        <v>69</v>
      </c>
      <c r="BZ47" s="461" t="s">
        <v>69</v>
      </c>
      <c r="CA47" s="461" t="s">
        <v>69</v>
      </c>
      <c r="CB47" s="461" t="s">
        <v>69</v>
      </c>
      <c r="CC47" s="461" t="s">
        <v>69</v>
      </c>
      <c r="CD47" s="461" t="s">
        <v>69</v>
      </c>
      <c r="CE47" s="461" t="s">
        <v>69</v>
      </c>
      <c r="CF47" s="458"/>
      <c r="CG47" s="458"/>
      <c r="CL47" s="492"/>
      <c r="CM47" s="492"/>
    </row>
    <row r="48" spans="1:93" s="139" customFormat="1" ht="13.8" x14ac:dyDescent="0.3">
      <c r="A48" s="148" t="s">
        <v>511</v>
      </c>
      <c r="D48" s="444">
        <v>3</v>
      </c>
      <c r="E48" s="139" t="s">
        <v>112</v>
      </c>
      <c r="F48" s="139" t="s">
        <v>514</v>
      </c>
      <c r="G48" s="147">
        <v>1971</v>
      </c>
      <c r="H48" s="148">
        <v>26054</v>
      </c>
      <c r="I48" s="148">
        <v>26179</v>
      </c>
      <c r="J48" s="149">
        <f>I48-H48+1</f>
        <v>126</v>
      </c>
      <c r="K48" s="153" t="s">
        <v>69</v>
      </c>
      <c r="L48" s="153" t="s">
        <v>69</v>
      </c>
      <c r="M48" s="153" t="s">
        <v>848</v>
      </c>
      <c r="N48" s="204" t="s">
        <v>69</v>
      </c>
      <c r="O48" s="204" t="s">
        <v>848</v>
      </c>
      <c r="P48" s="204" t="s">
        <v>69</v>
      </c>
      <c r="Q48" s="204" t="s">
        <v>69</v>
      </c>
      <c r="R48" s="204" t="s">
        <v>69</v>
      </c>
      <c r="S48" s="204" t="s">
        <v>69</v>
      </c>
      <c r="T48" s="204" t="s">
        <v>69</v>
      </c>
      <c r="U48" s="204" t="s">
        <v>69</v>
      </c>
      <c r="V48" s="204" t="s">
        <v>69</v>
      </c>
      <c r="W48" s="204" t="s">
        <v>69</v>
      </c>
      <c r="X48" s="153" t="s">
        <v>69</v>
      </c>
      <c r="Y48" s="153" t="s">
        <v>848</v>
      </c>
      <c r="Z48" s="153" t="s">
        <v>848</v>
      </c>
      <c r="AA48" s="153" t="s">
        <v>848</v>
      </c>
      <c r="AB48" s="153" t="s">
        <v>848</v>
      </c>
      <c r="AC48" s="153" t="s">
        <v>848</v>
      </c>
      <c r="AD48" s="153" t="s">
        <v>848</v>
      </c>
      <c r="AE48" s="153" t="s">
        <v>848</v>
      </c>
      <c r="AF48" s="153" t="s">
        <v>848</v>
      </c>
      <c r="AG48" s="153" t="s">
        <v>848</v>
      </c>
      <c r="AH48" s="153" t="s">
        <v>848</v>
      </c>
      <c r="AI48" s="140" t="s">
        <v>69</v>
      </c>
      <c r="AJ48" s="150" t="s">
        <v>69</v>
      </c>
      <c r="AK48" s="150" t="s">
        <v>69</v>
      </c>
      <c r="AL48" s="150" t="s">
        <v>69</v>
      </c>
      <c r="AM48" s="150" t="s">
        <v>69</v>
      </c>
      <c r="AN48" s="150" t="s">
        <v>69</v>
      </c>
      <c r="AO48" s="150" t="s">
        <v>69</v>
      </c>
      <c r="AP48" s="150" t="s">
        <v>69</v>
      </c>
      <c r="AQ48" s="150" t="s">
        <v>69</v>
      </c>
      <c r="AR48" s="150" t="s">
        <v>69</v>
      </c>
      <c r="AS48" s="157">
        <f>SUM(AS49:AS50)</f>
        <v>130981.22</v>
      </c>
      <c r="AT48" s="179" t="s">
        <v>69</v>
      </c>
      <c r="AU48" s="150" t="s">
        <v>69</v>
      </c>
      <c r="AV48" s="150" t="s">
        <v>69</v>
      </c>
      <c r="AW48" s="150" t="s">
        <v>69</v>
      </c>
      <c r="AX48" s="142" t="s">
        <v>69</v>
      </c>
      <c r="AY48" s="142" t="s">
        <v>69</v>
      </c>
      <c r="AZ48" s="142" t="s">
        <v>69</v>
      </c>
      <c r="BA48" s="142" t="s">
        <v>69</v>
      </c>
      <c r="BB48" s="142" t="s">
        <v>69</v>
      </c>
      <c r="BC48" s="157">
        <f>SUM(BC49:BC50)</f>
        <v>30224</v>
      </c>
      <c r="BD48" s="179" t="s">
        <v>69</v>
      </c>
      <c r="BE48" s="510">
        <f>AS48/BC48</f>
        <v>4.3336825039703548</v>
      </c>
      <c r="BF48" s="142" t="s">
        <v>848</v>
      </c>
      <c r="BG48" s="142" t="s">
        <v>848</v>
      </c>
      <c r="BH48" s="142" t="s">
        <v>69</v>
      </c>
      <c r="BI48" s="142" t="s">
        <v>69</v>
      </c>
      <c r="BJ48" s="157">
        <f>SUM(BJ49:BJ50)</f>
        <v>1450</v>
      </c>
      <c r="BK48" s="153" t="s">
        <v>69</v>
      </c>
      <c r="BL48" s="140" t="s">
        <v>69</v>
      </c>
      <c r="BM48" s="153" t="s">
        <v>69</v>
      </c>
      <c r="BN48" s="153" t="s">
        <v>69</v>
      </c>
      <c r="BO48" s="153" t="s">
        <v>69</v>
      </c>
      <c r="BP48" s="150" t="s">
        <v>69</v>
      </c>
      <c r="BQ48" s="150" t="s">
        <v>69</v>
      </c>
      <c r="BR48" s="150" t="s">
        <v>69</v>
      </c>
      <c r="BS48" s="150" t="s">
        <v>69</v>
      </c>
      <c r="BT48" s="150" t="s">
        <v>69</v>
      </c>
      <c r="BU48" s="150" t="s">
        <v>69</v>
      </c>
      <c r="BV48" s="150" t="s">
        <v>69</v>
      </c>
      <c r="BW48" s="150" t="s">
        <v>69</v>
      </c>
      <c r="BX48" s="150" t="s">
        <v>69</v>
      </c>
      <c r="BY48" s="156">
        <f>SUM(BY49:BY50)</f>
        <v>143</v>
      </c>
      <c r="BZ48" s="153" t="s">
        <v>69</v>
      </c>
      <c r="CA48" s="153" t="s">
        <v>69</v>
      </c>
      <c r="CB48" s="153" t="s">
        <v>69</v>
      </c>
      <c r="CC48" s="153" t="s">
        <v>69</v>
      </c>
      <c r="CD48" s="153" t="s">
        <v>69</v>
      </c>
      <c r="CE48" s="153" t="s">
        <v>69</v>
      </c>
      <c r="CF48" s="141"/>
      <c r="CG48" s="141"/>
      <c r="CJ48" s="489"/>
      <c r="CK48" s="489"/>
      <c r="CL48" s="490"/>
      <c r="CM48" s="490"/>
      <c r="CN48" s="489"/>
      <c r="CO48" s="489"/>
    </row>
    <row r="49" spans="1:93" s="275" customFormat="1" ht="13.8" x14ac:dyDescent="0.3">
      <c r="D49" s="451">
        <v>1</v>
      </c>
      <c r="E49" s="275" t="s">
        <v>423</v>
      </c>
      <c r="F49" s="275" t="s">
        <v>422</v>
      </c>
      <c r="G49" s="452">
        <v>1971</v>
      </c>
      <c r="H49" s="276">
        <v>26054</v>
      </c>
      <c r="I49" s="276">
        <v>26179</v>
      </c>
      <c r="J49" s="453">
        <f t="shared" ref="J49:J50" si="11">I49-H49+1</f>
        <v>126</v>
      </c>
      <c r="K49" s="461" t="s">
        <v>69</v>
      </c>
      <c r="L49" s="461" t="s">
        <v>69</v>
      </c>
      <c r="M49" s="461" t="s">
        <v>848</v>
      </c>
      <c r="N49" s="461" t="s">
        <v>69</v>
      </c>
      <c r="O49" s="461" t="s">
        <v>848</v>
      </c>
      <c r="P49" s="461" t="s">
        <v>69</v>
      </c>
      <c r="Q49" s="461" t="s">
        <v>69</v>
      </c>
      <c r="R49" s="461" t="s">
        <v>69</v>
      </c>
      <c r="S49" s="461" t="s">
        <v>69</v>
      </c>
      <c r="T49" s="461" t="s">
        <v>69</v>
      </c>
      <c r="U49" s="461" t="s">
        <v>69</v>
      </c>
      <c r="V49" s="461" t="s">
        <v>69</v>
      </c>
      <c r="W49" s="461" t="s">
        <v>69</v>
      </c>
      <c r="X49" s="461" t="s">
        <v>69</v>
      </c>
      <c r="Y49" s="461" t="s">
        <v>848</v>
      </c>
      <c r="Z49" s="461" t="s">
        <v>848</v>
      </c>
      <c r="AA49" s="461" t="s">
        <v>848</v>
      </c>
      <c r="AB49" s="461" t="s">
        <v>848</v>
      </c>
      <c r="AC49" s="461" t="s">
        <v>848</v>
      </c>
      <c r="AD49" s="461" t="s">
        <v>848</v>
      </c>
      <c r="AE49" s="461" t="s">
        <v>848</v>
      </c>
      <c r="AF49" s="461" t="s">
        <v>848</v>
      </c>
      <c r="AG49" s="461" t="s">
        <v>848</v>
      </c>
      <c r="AH49" s="461" t="s">
        <v>848</v>
      </c>
      <c r="AI49" s="457" t="s">
        <v>69</v>
      </c>
      <c r="AJ49" s="137" t="s">
        <v>69</v>
      </c>
      <c r="AK49" s="137" t="s">
        <v>69</v>
      </c>
      <c r="AL49" s="137" t="s">
        <v>69</v>
      </c>
      <c r="AM49" s="137" t="s">
        <v>69</v>
      </c>
      <c r="AN49" s="137" t="s">
        <v>69</v>
      </c>
      <c r="AO49" s="137" t="s">
        <v>69</v>
      </c>
      <c r="AP49" s="137" t="s">
        <v>69</v>
      </c>
      <c r="AQ49" s="137" t="s">
        <v>69</v>
      </c>
      <c r="AR49" s="137" t="s">
        <v>69</v>
      </c>
      <c r="AS49" s="405">
        <f>CJ49</f>
        <v>98792</v>
      </c>
      <c r="AT49" s="122" t="s">
        <v>69</v>
      </c>
      <c r="AU49" s="137" t="s">
        <v>69</v>
      </c>
      <c r="AV49" s="137" t="s">
        <v>69</v>
      </c>
      <c r="AW49" s="137" t="s">
        <v>69</v>
      </c>
      <c r="AX49" s="137" t="s">
        <v>69</v>
      </c>
      <c r="AY49" s="137" t="s">
        <v>69</v>
      </c>
      <c r="AZ49" s="137" t="s">
        <v>69</v>
      </c>
      <c r="BA49" s="137" t="s">
        <v>69</v>
      </c>
      <c r="BB49" s="137" t="s">
        <v>69</v>
      </c>
      <c r="BC49" s="405">
        <f>CK49</f>
        <v>22790</v>
      </c>
      <c r="BD49" s="122" t="s">
        <v>69</v>
      </c>
      <c r="BE49" s="492">
        <v>4.33</v>
      </c>
      <c r="BF49" s="137" t="s">
        <v>848</v>
      </c>
      <c r="BG49" s="137" t="s">
        <v>848</v>
      </c>
      <c r="BH49" s="137" t="s">
        <v>69</v>
      </c>
      <c r="BI49" s="137" t="s">
        <v>69</v>
      </c>
      <c r="BJ49" s="125">
        <f>CN49</f>
        <v>1450</v>
      </c>
      <c r="BK49" s="461" t="s">
        <v>69</v>
      </c>
      <c r="BL49" s="457" t="s">
        <v>69</v>
      </c>
      <c r="BM49" s="461" t="s">
        <v>69</v>
      </c>
      <c r="BN49" s="461" t="s">
        <v>69</v>
      </c>
      <c r="BO49" s="461" t="s">
        <v>69</v>
      </c>
      <c r="BP49" s="470" t="s">
        <v>69</v>
      </c>
      <c r="BQ49" s="470" t="s">
        <v>69</v>
      </c>
      <c r="BR49" s="470" t="s">
        <v>69</v>
      </c>
      <c r="BS49" s="470" t="s">
        <v>69</v>
      </c>
      <c r="BT49" s="470" t="s">
        <v>69</v>
      </c>
      <c r="BU49" s="470" t="s">
        <v>69</v>
      </c>
      <c r="BV49" s="470" t="s">
        <v>69</v>
      </c>
      <c r="BW49" s="137"/>
      <c r="BX49" s="493" t="s">
        <v>426</v>
      </c>
      <c r="BY49" s="494">
        <f>CO49</f>
        <v>143</v>
      </c>
      <c r="BZ49" s="461" t="s">
        <v>69</v>
      </c>
      <c r="CA49" s="461" t="s">
        <v>69</v>
      </c>
      <c r="CB49" s="461" t="s">
        <v>69</v>
      </c>
      <c r="CC49" s="461" t="s">
        <v>69</v>
      </c>
      <c r="CD49" s="461" t="s">
        <v>69</v>
      </c>
      <c r="CE49" s="461" t="s">
        <v>69</v>
      </c>
      <c r="CF49" s="458"/>
      <c r="CG49" s="458"/>
      <c r="CJ49" s="231">
        <v>98792</v>
      </c>
      <c r="CK49" s="229">
        <v>22790</v>
      </c>
      <c r="CL49" s="495">
        <v>4.33</v>
      </c>
      <c r="CM49" s="455">
        <v>7610</v>
      </c>
      <c r="CN49" s="231">
        <v>1450</v>
      </c>
      <c r="CO49" s="231">
        <v>143</v>
      </c>
    </row>
    <row r="50" spans="1:93" s="275" customFormat="1" ht="13.8" x14ac:dyDescent="0.3">
      <c r="D50" s="451">
        <v>2</v>
      </c>
      <c r="E50" s="275" t="s">
        <v>85</v>
      </c>
      <c r="F50" s="275" t="s">
        <v>651</v>
      </c>
      <c r="G50" s="452">
        <v>1971</v>
      </c>
      <c r="H50" s="276">
        <v>26130</v>
      </c>
      <c r="I50" s="276">
        <v>26132</v>
      </c>
      <c r="J50" s="453">
        <f t="shared" si="11"/>
        <v>3</v>
      </c>
      <c r="K50" s="461" t="s">
        <v>69</v>
      </c>
      <c r="L50" s="461" t="s">
        <v>69</v>
      </c>
      <c r="M50" s="461" t="s">
        <v>848</v>
      </c>
      <c r="N50" s="461" t="s">
        <v>69</v>
      </c>
      <c r="O50" s="231">
        <v>7434</v>
      </c>
      <c r="P50" s="137" t="s">
        <v>69</v>
      </c>
      <c r="Q50" s="137" t="s">
        <v>69</v>
      </c>
      <c r="R50" s="137" t="s">
        <v>69</v>
      </c>
      <c r="S50" s="137" t="s">
        <v>69</v>
      </c>
      <c r="T50" s="137" t="s">
        <v>69</v>
      </c>
      <c r="U50" s="137" t="s">
        <v>69</v>
      </c>
      <c r="V50" s="137" t="s">
        <v>69</v>
      </c>
      <c r="W50" s="137" t="s">
        <v>69</v>
      </c>
      <c r="X50" s="461" t="s">
        <v>69</v>
      </c>
      <c r="Y50" s="461" t="s">
        <v>848</v>
      </c>
      <c r="Z50" s="461" t="s">
        <v>848</v>
      </c>
      <c r="AA50" s="461" t="s">
        <v>848</v>
      </c>
      <c r="AB50" s="461" t="s">
        <v>848</v>
      </c>
      <c r="AC50" s="461" t="s">
        <v>848</v>
      </c>
      <c r="AD50" s="461" t="s">
        <v>848</v>
      </c>
      <c r="AE50" s="461" t="s">
        <v>848</v>
      </c>
      <c r="AF50" s="461" t="s">
        <v>848</v>
      </c>
      <c r="AG50" s="461" t="s">
        <v>848</v>
      </c>
      <c r="AH50" s="461" t="s">
        <v>848</v>
      </c>
      <c r="AI50" s="457" t="s">
        <v>69</v>
      </c>
      <c r="AJ50" s="137" t="s">
        <v>69</v>
      </c>
      <c r="AK50" s="137" t="s">
        <v>69</v>
      </c>
      <c r="AL50" s="137" t="s">
        <v>69</v>
      </c>
      <c r="AM50" s="137" t="s">
        <v>69</v>
      </c>
      <c r="AN50" s="137" t="s">
        <v>69</v>
      </c>
      <c r="AO50" s="137" t="s">
        <v>69</v>
      </c>
      <c r="AP50" s="137" t="s">
        <v>69</v>
      </c>
      <c r="AQ50" s="137" t="s">
        <v>69</v>
      </c>
      <c r="AR50" s="137" t="s">
        <v>69</v>
      </c>
      <c r="AS50" s="125">
        <f>O50*BE50</f>
        <v>32189.22</v>
      </c>
      <c r="AT50" s="122" t="s">
        <v>69</v>
      </c>
      <c r="AU50" s="137" t="s">
        <v>69</v>
      </c>
      <c r="AV50" s="137" t="s">
        <v>69</v>
      </c>
      <c r="AW50" s="137" t="s">
        <v>69</v>
      </c>
      <c r="AX50" s="137" t="s">
        <v>69</v>
      </c>
      <c r="AY50" s="137" t="s">
        <v>69</v>
      </c>
      <c r="AZ50" s="137" t="s">
        <v>69</v>
      </c>
      <c r="BA50" s="137" t="s">
        <v>69</v>
      </c>
      <c r="BB50" s="137" t="s">
        <v>69</v>
      </c>
      <c r="BC50" s="231">
        <f>BD50</f>
        <v>7434</v>
      </c>
      <c r="BD50" s="229">
        <f>O50</f>
        <v>7434</v>
      </c>
      <c r="BE50" s="123">
        <f>BE49</f>
        <v>4.33</v>
      </c>
      <c r="BF50" s="137" t="s">
        <v>848</v>
      </c>
      <c r="BG50" s="137" t="s">
        <v>848</v>
      </c>
      <c r="BH50" s="137" t="s">
        <v>69</v>
      </c>
      <c r="BI50" s="137" t="s">
        <v>69</v>
      </c>
      <c r="BJ50" s="137" t="s">
        <v>69</v>
      </c>
      <c r="BK50" s="461" t="s">
        <v>69</v>
      </c>
      <c r="BL50" s="457" t="s">
        <v>69</v>
      </c>
      <c r="BM50" s="461" t="s">
        <v>69</v>
      </c>
      <c r="BN50" s="461" t="s">
        <v>69</v>
      </c>
      <c r="BO50" s="461" t="s">
        <v>69</v>
      </c>
      <c r="BP50" s="470" t="s">
        <v>69</v>
      </c>
      <c r="BQ50" s="470" t="s">
        <v>69</v>
      </c>
      <c r="BR50" s="470" t="s">
        <v>69</v>
      </c>
      <c r="BS50" s="470" t="s">
        <v>69</v>
      </c>
      <c r="BT50" s="470" t="s">
        <v>69</v>
      </c>
      <c r="BU50" s="470" t="s">
        <v>69</v>
      </c>
      <c r="BV50" s="470" t="s">
        <v>69</v>
      </c>
      <c r="BW50" s="137"/>
      <c r="BX50" s="137" t="s">
        <v>69</v>
      </c>
      <c r="BY50" s="459" t="s">
        <v>69</v>
      </c>
      <c r="BZ50" s="461" t="s">
        <v>69</v>
      </c>
      <c r="CA50" s="461" t="s">
        <v>69</v>
      </c>
      <c r="CB50" s="461" t="s">
        <v>69</v>
      </c>
      <c r="CC50" s="461" t="s">
        <v>69</v>
      </c>
      <c r="CD50" s="461" t="s">
        <v>69</v>
      </c>
      <c r="CE50" s="461" t="s">
        <v>69</v>
      </c>
      <c r="CF50" s="458"/>
      <c r="CG50" s="458"/>
      <c r="CL50" s="492"/>
      <c r="CM50" s="492"/>
    </row>
    <row r="51" spans="1:93" s="139" customFormat="1" ht="13.8" x14ac:dyDescent="0.3">
      <c r="A51" s="146" t="s">
        <v>182</v>
      </c>
      <c r="B51" s="139" t="s">
        <v>145</v>
      </c>
      <c r="C51" s="139" t="s">
        <v>183</v>
      </c>
      <c r="D51" s="175">
        <v>3</v>
      </c>
      <c r="E51" s="139" t="s">
        <v>497</v>
      </c>
      <c r="F51" s="139" t="s">
        <v>725</v>
      </c>
      <c r="G51" s="147">
        <v>1972</v>
      </c>
      <c r="H51" s="148">
        <v>26451</v>
      </c>
      <c r="I51" s="148">
        <v>26545</v>
      </c>
      <c r="J51" s="149">
        <f>I51-H51+1</f>
        <v>95</v>
      </c>
      <c r="K51" s="153" t="s">
        <v>69</v>
      </c>
      <c r="L51" s="153" t="s">
        <v>69</v>
      </c>
      <c r="M51" s="153" t="s">
        <v>848</v>
      </c>
      <c r="N51" s="204" t="s">
        <v>69</v>
      </c>
      <c r="O51" s="204" t="s">
        <v>848</v>
      </c>
      <c r="P51" s="204" t="s">
        <v>69</v>
      </c>
      <c r="Q51" s="204" t="s">
        <v>69</v>
      </c>
      <c r="R51" s="204" t="s">
        <v>69</v>
      </c>
      <c r="S51" s="204" t="s">
        <v>69</v>
      </c>
      <c r="T51" s="204" t="s">
        <v>69</v>
      </c>
      <c r="U51" s="204" t="s">
        <v>69</v>
      </c>
      <c r="V51" s="204" t="s">
        <v>69</v>
      </c>
      <c r="W51" s="204" t="s">
        <v>69</v>
      </c>
      <c r="X51" s="153" t="s">
        <v>69</v>
      </c>
      <c r="Y51" s="153" t="s">
        <v>848</v>
      </c>
      <c r="Z51" s="153" t="s">
        <v>848</v>
      </c>
      <c r="AA51" s="153" t="s">
        <v>848</v>
      </c>
      <c r="AB51" s="153" t="s">
        <v>848</v>
      </c>
      <c r="AC51" s="153" t="s">
        <v>848</v>
      </c>
      <c r="AD51" s="153" t="s">
        <v>848</v>
      </c>
      <c r="AE51" s="153" t="s">
        <v>848</v>
      </c>
      <c r="AF51" s="153" t="s">
        <v>848</v>
      </c>
      <c r="AG51" s="153" t="s">
        <v>848</v>
      </c>
      <c r="AH51" s="153" t="s">
        <v>848</v>
      </c>
      <c r="AI51" s="140" t="s">
        <v>69</v>
      </c>
      <c r="AJ51" s="150" t="s">
        <v>69</v>
      </c>
      <c r="AK51" s="150" t="s">
        <v>69</v>
      </c>
      <c r="AL51" s="150" t="s">
        <v>69</v>
      </c>
      <c r="AM51" s="150" t="s">
        <v>69</v>
      </c>
      <c r="AN51" s="150" t="s">
        <v>69</v>
      </c>
      <c r="AO51" s="150" t="s">
        <v>69</v>
      </c>
      <c r="AP51" s="150" t="s">
        <v>69</v>
      </c>
      <c r="AQ51" s="150" t="s">
        <v>69</v>
      </c>
      <c r="AR51" s="150" t="s">
        <v>69</v>
      </c>
      <c r="AS51" s="157">
        <f>SUM(AS53:AS54)</f>
        <v>103793.14</v>
      </c>
      <c r="AT51" s="179" t="s">
        <v>69</v>
      </c>
      <c r="AU51" s="150" t="s">
        <v>69</v>
      </c>
      <c r="AV51" s="150" t="s">
        <v>69</v>
      </c>
      <c r="AW51" s="150" t="s">
        <v>69</v>
      </c>
      <c r="AX51" s="142" t="s">
        <v>69</v>
      </c>
      <c r="AY51" s="142" t="s">
        <v>69</v>
      </c>
      <c r="AZ51" s="142" t="s">
        <v>69</v>
      </c>
      <c r="BA51" s="142" t="s">
        <v>69</v>
      </c>
      <c r="BB51" s="142" t="s">
        <v>69</v>
      </c>
      <c r="BC51" s="157">
        <f>SUM(BC53:BC54)</f>
        <v>24955</v>
      </c>
      <c r="BD51" s="179" t="s">
        <v>69</v>
      </c>
      <c r="BE51" s="510">
        <f>AS51/BC51</f>
        <v>4.1592121819274697</v>
      </c>
      <c r="BF51" s="142" t="s">
        <v>848</v>
      </c>
      <c r="BG51" s="142" t="s">
        <v>848</v>
      </c>
      <c r="BH51" s="142" t="s">
        <v>69</v>
      </c>
      <c r="BI51" s="142" t="s">
        <v>69</v>
      </c>
      <c r="BJ51" s="157">
        <f>SUM(BJ53:BJ54)</f>
        <v>1833</v>
      </c>
      <c r="BK51" s="153" t="s">
        <v>69</v>
      </c>
      <c r="BL51" s="140" t="s">
        <v>69</v>
      </c>
      <c r="BM51" s="153" t="s">
        <v>69</v>
      </c>
      <c r="BN51" s="153" t="s">
        <v>69</v>
      </c>
      <c r="BO51" s="153" t="s">
        <v>69</v>
      </c>
      <c r="BP51" s="150" t="s">
        <v>69</v>
      </c>
      <c r="BQ51" s="150" t="s">
        <v>69</v>
      </c>
      <c r="BR51" s="150" t="s">
        <v>69</v>
      </c>
      <c r="BS51" s="150" t="s">
        <v>69</v>
      </c>
      <c r="BT51" s="150" t="s">
        <v>69</v>
      </c>
      <c r="BU51" s="150" t="s">
        <v>69</v>
      </c>
      <c r="BV51" s="150" t="s">
        <v>69</v>
      </c>
      <c r="BW51" s="150" t="s">
        <v>69</v>
      </c>
      <c r="BX51" s="150" t="s">
        <v>69</v>
      </c>
      <c r="BY51" s="156">
        <f>SUM(BY53:BY54)</f>
        <v>30</v>
      </c>
      <c r="BZ51" s="153" t="s">
        <v>69</v>
      </c>
      <c r="CA51" s="153" t="s">
        <v>69</v>
      </c>
      <c r="CB51" s="153" t="s">
        <v>69</v>
      </c>
      <c r="CC51" s="153" t="s">
        <v>69</v>
      </c>
      <c r="CD51" s="153" t="s">
        <v>69</v>
      </c>
      <c r="CE51" s="153" t="s">
        <v>69</v>
      </c>
      <c r="CF51" s="141"/>
      <c r="CG51" s="141"/>
      <c r="CJ51" s="489"/>
      <c r="CK51" s="489"/>
      <c r="CL51" s="490"/>
      <c r="CM51" s="490"/>
      <c r="CN51" s="489"/>
      <c r="CO51" s="489"/>
    </row>
    <row r="52" spans="1:93" s="275" customFormat="1" ht="13.8" x14ac:dyDescent="0.3">
      <c r="B52" s="275" t="s">
        <v>653</v>
      </c>
      <c r="D52" s="451">
        <v>1</v>
      </c>
      <c r="E52" s="275" t="s">
        <v>496</v>
      </c>
      <c r="F52" s="275" t="s">
        <v>484</v>
      </c>
      <c r="G52" s="452">
        <v>1972</v>
      </c>
      <c r="H52" s="276">
        <v>26451</v>
      </c>
      <c r="I52" s="276">
        <v>26545</v>
      </c>
      <c r="J52" s="453">
        <f t="shared" ref="J52:J54" si="12">I52-H52+1</f>
        <v>95</v>
      </c>
      <c r="K52" s="461" t="s">
        <v>69</v>
      </c>
      <c r="L52" s="461" t="s">
        <v>69</v>
      </c>
      <c r="M52" s="461" t="s">
        <v>848</v>
      </c>
      <c r="N52" s="461" t="s">
        <v>69</v>
      </c>
      <c r="O52" s="461" t="s">
        <v>848</v>
      </c>
      <c r="P52" s="461" t="s">
        <v>69</v>
      </c>
      <c r="Q52" s="461" t="s">
        <v>69</v>
      </c>
      <c r="R52" s="461" t="s">
        <v>69</v>
      </c>
      <c r="S52" s="461" t="s">
        <v>69</v>
      </c>
      <c r="T52" s="461" t="s">
        <v>69</v>
      </c>
      <c r="U52" s="461" t="s">
        <v>69</v>
      </c>
      <c r="V52" s="461" t="s">
        <v>69</v>
      </c>
      <c r="W52" s="461" t="s">
        <v>69</v>
      </c>
      <c r="X52" s="461" t="s">
        <v>69</v>
      </c>
      <c r="Y52" s="461" t="s">
        <v>848</v>
      </c>
      <c r="Z52" s="461" t="s">
        <v>848</v>
      </c>
      <c r="AA52" s="461" t="s">
        <v>848</v>
      </c>
      <c r="AB52" s="461" t="s">
        <v>848</v>
      </c>
      <c r="AC52" s="461" t="s">
        <v>848</v>
      </c>
      <c r="AD52" s="461" t="s">
        <v>848</v>
      </c>
      <c r="AE52" s="461" t="s">
        <v>848</v>
      </c>
      <c r="AF52" s="461" t="s">
        <v>848</v>
      </c>
      <c r="AG52" s="461" t="s">
        <v>848</v>
      </c>
      <c r="AH52" s="461" t="s">
        <v>848</v>
      </c>
      <c r="AI52" s="231">
        <v>4674</v>
      </c>
      <c r="AJ52" s="137" t="s">
        <v>69</v>
      </c>
      <c r="AK52" s="137" t="s">
        <v>69</v>
      </c>
      <c r="AL52" s="137" t="s">
        <v>69</v>
      </c>
      <c r="AM52" s="137" t="s">
        <v>69</v>
      </c>
      <c r="AN52" s="137" t="s">
        <v>69</v>
      </c>
      <c r="AO52" s="137" t="s">
        <v>69</v>
      </c>
      <c r="AP52" s="137" t="s">
        <v>69</v>
      </c>
      <c r="AQ52" s="137" t="s">
        <v>69</v>
      </c>
      <c r="AR52" s="137" t="s">
        <v>69</v>
      </c>
      <c r="AS52" s="457" t="s">
        <v>848</v>
      </c>
      <c r="AT52" s="122">
        <v>46479</v>
      </c>
      <c r="AU52" s="470" t="s">
        <v>69</v>
      </c>
      <c r="AV52" s="470" t="s">
        <v>69</v>
      </c>
      <c r="AW52" s="470" t="s">
        <v>69</v>
      </c>
      <c r="AX52" s="470" t="s">
        <v>69</v>
      </c>
      <c r="AY52" s="470" t="s">
        <v>69</v>
      </c>
      <c r="AZ52" s="470" t="s">
        <v>69</v>
      </c>
      <c r="BA52" s="470" t="s">
        <v>69</v>
      </c>
      <c r="BB52" s="470" t="s">
        <v>69</v>
      </c>
      <c r="BC52" s="231">
        <f>BD52</f>
        <v>11516</v>
      </c>
      <c r="BD52" s="470">
        <v>11516</v>
      </c>
      <c r="BE52" s="509">
        <f>BE53</f>
        <v>3.86</v>
      </c>
      <c r="BF52" s="137" t="s">
        <v>848</v>
      </c>
      <c r="BG52" s="137" t="s">
        <v>848</v>
      </c>
      <c r="BH52" s="137" t="s">
        <v>69</v>
      </c>
      <c r="BI52" s="137" t="s">
        <v>69</v>
      </c>
      <c r="BJ52" s="137" t="s">
        <v>69</v>
      </c>
      <c r="BK52" s="461" t="s">
        <v>69</v>
      </c>
      <c r="BL52" s="457" t="s">
        <v>69</v>
      </c>
      <c r="BM52" s="461" t="s">
        <v>69</v>
      </c>
      <c r="BN52" s="461" t="s">
        <v>69</v>
      </c>
      <c r="BO52" s="461" t="s">
        <v>69</v>
      </c>
      <c r="BP52" s="470" t="s">
        <v>69</v>
      </c>
      <c r="BQ52" s="470" t="s">
        <v>69</v>
      </c>
      <c r="BR52" s="470" t="s">
        <v>69</v>
      </c>
      <c r="BS52" s="470" t="s">
        <v>69</v>
      </c>
      <c r="BT52" s="470" t="s">
        <v>69</v>
      </c>
      <c r="BU52" s="470" t="s">
        <v>69</v>
      </c>
      <c r="BV52" s="470" t="s">
        <v>69</v>
      </c>
      <c r="BW52" s="137"/>
      <c r="BX52" s="470" t="s">
        <v>69</v>
      </c>
      <c r="BY52" s="137" t="s">
        <v>69</v>
      </c>
      <c r="BZ52" s="461" t="s">
        <v>69</v>
      </c>
      <c r="CA52" s="461" t="s">
        <v>69</v>
      </c>
      <c r="CB52" s="461" t="s">
        <v>69</v>
      </c>
      <c r="CC52" s="461" t="s">
        <v>69</v>
      </c>
      <c r="CD52" s="461" t="s">
        <v>69</v>
      </c>
      <c r="CE52" s="461" t="s">
        <v>69</v>
      </c>
      <c r="CF52" s="458"/>
      <c r="CG52" s="458"/>
      <c r="CL52" s="492"/>
      <c r="CM52" s="492"/>
    </row>
    <row r="53" spans="1:93" s="275" customFormat="1" ht="13.8" x14ac:dyDescent="0.3">
      <c r="A53" s="300"/>
      <c r="B53" s="275" t="s">
        <v>186</v>
      </c>
      <c r="D53" s="451">
        <v>1.5</v>
      </c>
      <c r="E53" s="275" t="s">
        <v>184</v>
      </c>
      <c r="F53" s="275" t="s">
        <v>494</v>
      </c>
      <c r="G53" s="452">
        <v>1972</v>
      </c>
      <c r="H53" s="276">
        <v>26451</v>
      </c>
      <c r="I53" s="276">
        <v>26545</v>
      </c>
      <c r="J53" s="453">
        <f t="shared" si="12"/>
        <v>95</v>
      </c>
      <c r="K53" s="461" t="s">
        <v>69</v>
      </c>
      <c r="L53" s="461" t="s">
        <v>69</v>
      </c>
      <c r="M53" s="461" t="s">
        <v>848</v>
      </c>
      <c r="N53" s="461" t="s">
        <v>69</v>
      </c>
      <c r="O53" s="461" t="s">
        <v>848</v>
      </c>
      <c r="P53" s="461" t="s">
        <v>69</v>
      </c>
      <c r="Q53" s="461" t="s">
        <v>69</v>
      </c>
      <c r="R53" s="461" t="s">
        <v>69</v>
      </c>
      <c r="S53" s="461" t="s">
        <v>69</v>
      </c>
      <c r="T53" s="461" t="s">
        <v>69</v>
      </c>
      <c r="U53" s="461" t="s">
        <v>69</v>
      </c>
      <c r="V53" s="461" t="s">
        <v>69</v>
      </c>
      <c r="W53" s="461" t="s">
        <v>69</v>
      </c>
      <c r="X53" s="461" t="s">
        <v>69</v>
      </c>
      <c r="Y53" s="461" t="s">
        <v>848</v>
      </c>
      <c r="Z53" s="461" t="s">
        <v>848</v>
      </c>
      <c r="AA53" s="461" t="s">
        <v>848</v>
      </c>
      <c r="AB53" s="461" t="s">
        <v>848</v>
      </c>
      <c r="AC53" s="461" t="s">
        <v>848</v>
      </c>
      <c r="AD53" s="461" t="s">
        <v>848</v>
      </c>
      <c r="AE53" s="461" t="s">
        <v>848</v>
      </c>
      <c r="AF53" s="461" t="s">
        <v>848</v>
      </c>
      <c r="AG53" s="461" t="s">
        <v>848</v>
      </c>
      <c r="AH53" s="461" t="s">
        <v>848</v>
      </c>
      <c r="AI53" s="231">
        <v>6992</v>
      </c>
      <c r="AJ53" s="137" t="s">
        <v>69</v>
      </c>
      <c r="AK53" s="137" t="s">
        <v>69</v>
      </c>
      <c r="AL53" s="137" t="s">
        <v>69</v>
      </c>
      <c r="AM53" s="137" t="s">
        <v>69</v>
      </c>
      <c r="AN53" s="137" t="s">
        <v>69</v>
      </c>
      <c r="AO53" s="137" t="s">
        <v>69</v>
      </c>
      <c r="AP53" s="137" t="s">
        <v>69</v>
      </c>
      <c r="AQ53" s="137" t="s">
        <v>69</v>
      </c>
      <c r="AR53" s="137" t="s">
        <v>69</v>
      </c>
      <c r="AS53" s="231">
        <f>AT53</f>
        <v>72145</v>
      </c>
      <c r="AT53" s="122">
        <v>72145</v>
      </c>
      <c r="AU53" s="470" t="s">
        <v>69</v>
      </c>
      <c r="AV53" s="470" t="s">
        <v>69</v>
      </c>
      <c r="AW53" s="470" t="s">
        <v>69</v>
      </c>
      <c r="AX53" s="470" t="s">
        <v>69</v>
      </c>
      <c r="AY53" s="470" t="s">
        <v>69</v>
      </c>
      <c r="AZ53" s="470" t="s">
        <v>69</v>
      </c>
      <c r="BA53" s="470" t="s">
        <v>69</v>
      </c>
      <c r="BB53" s="470" t="s">
        <v>69</v>
      </c>
      <c r="BC53" s="231">
        <f t="shared" ref="BC53:BC54" si="13">BD53</f>
        <v>16756</v>
      </c>
      <c r="BD53" s="470">
        <v>16756</v>
      </c>
      <c r="BE53" s="492">
        <v>3.86</v>
      </c>
      <c r="BF53" s="137" t="s">
        <v>848</v>
      </c>
      <c r="BG53" s="137" t="s">
        <v>848</v>
      </c>
      <c r="BH53" s="137" t="s">
        <v>69</v>
      </c>
      <c r="BI53" s="137" t="s">
        <v>69</v>
      </c>
      <c r="BJ53" s="125">
        <f>CN53</f>
        <v>1833</v>
      </c>
      <c r="BK53" s="461" t="s">
        <v>69</v>
      </c>
      <c r="BL53" s="457" t="s">
        <v>69</v>
      </c>
      <c r="BM53" s="461" t="s">
        <v>69</v>
      </c>
      <c r="BN53" s="461" t="s">
        <v>69</v>
      </c>
      <c r="BO53" s="461" t="s">
        <v>69</v>
      </c>
      <c r="BP53" s="470" t="s">
        <v>69</v>
      </c>
      <c r="BQ53" s="470" t="s">
        <v>69</v>
      </c>
      <c r="BR53" s="470" t="s">
        <v>69</v>
      </c>
      <c r="BS53" s="470" t="s">
        <v>69</v>
      </c>
      <c r="BT53" s="470" t="s">
        <v>69</v>
      </c>
      <c r="BU53" s="470" t="s">
        <v>69</v>
      </c>
      <c r="BV53" s="470" t="s">
        <v>69</v>
      </c>
      <c r="BW53" s="137"/>
      <c r="BX53" s="494" t="s">
        <v>425</v>
      </c>
      <c r="BY53" s="125">
        <f>CO53</f>
        <v>30</v>
      </c>
      <c r="BZ53" s="461" t="s">
        <v>69</v>
      </c>
      <c r="CA53" s="461" t="s">
        <v>69</v>
      </c>
      <c r="CB53" s="461" t="s">
        <v>69</v>
      </c>
      <c r="CC53" s="461" t="s">
        <v>69</v>
      </c>
      <c r="CD53" s="461" t="s">
        <v>69</v>
      </c>
      <c r="CE53" s="461" t="s">
        <v>69</v>
      </c>
      <c r="CF53" s="458"/>
      <c r="CG53" s="458"/>
      <c r="CJ53" s="231">
        <v>58473</v>
      </c>
      <c r="CK53" s="231">
        <v>15150</v>
      </c>
      <c r="CL53" s="492">
        <v>3.06</v>
      </c>
      <c r="CM53" s="455">
        <v>8815</v>
      </c>
      <c r="CN53" s="231">
        <v>1833</v>
      </c>
      <c r="CO53" s="275">
        <v>30</v>
      </c>
    </row>
    <row r="54" spans="1:93" s="275" customFormat="1" ht="13.8" x14ac:dyDescent="0.3">
      <c r="A54" s="300"/>
      <c r="D54" s="451">
        <v>2</v>
      </c>
      <c r="E54" s="275" t="s">
        <v>185</v>
      </c>
      <c r="F54" s="275" t="s">
        <v>495</v>
      </c>
      <c r="G54" s="452">
        <v>1972</v>
      </c>
      <c r="H54" s="276">
        <v>26501</v>
      </c>
      <c r="I54" s="276">
        <v>26503</v>
      </c>
      <c r="J54" s="453">
        <f t="shared" si="12"/>
        <v>3</v>
      </c>
      <c r="K54" s="461" t="s">
        <v>69</v>
      </c>
      <c r="L54" s="461" t="s">
        <v>69</v>
      </c>
      <c r="M54" s="461" t="s">
        <v>848</v>
      </c>
      <c r="N54" s="461" t="s">
        <v>69</v>
      </c>
      <c r="O54" s="231">
        <v>8199</v>
      </c>
      <c r="P54" s="137" t="s">
        <v>69</v>
      </c>
      <c r="Q54" s="137" t="s">
        <v>69</v>
      </c>
      <c r="R54" s="137" t="s">
        <v>69</v>
      </c>
      <c r="S54" s="137" t="s">
        <v>69</v>
      </c>
      <c r="T54" s="137" t="s">
        <v>69</v>
      </c>
      <c r="U54" s="137" t="s">
        <v>69</v>
      </c>
      <c r="V54" s="137" t="s">
        <v>69</v>
      </c>
      <c r="W54" s="137" t="s">
        <v>69</v>
      </c>
      <c r="X54" s="461" t="s">
        <v>69</v>
      </c>
      <c r="Y54" s="461" t="s">
        <v>848</v>
      </c>
      <c r="Z54" s="461" t="s">
        <v>848</v>
      </c>
      <c r="AA54" s="461" t="s">
        <v>848</v>
      </c>
      <c r="AB54" s="461" t="s">
        <v>848</v>
      </c>
      <c r="AC54" s="461" t="s">
        <v>848</v>
      </c>
      <c r="AD54" s="461" t="s">
        <v>848</v>
      </c>
      <c r="AE54" s="461" t="s">
        <v>848</v>
      </c>
      <c r="AF54" s="461" t="s">
        <v>848</v>
      </c>
      <c r="AG54" s="461" t="s">
        <v>848</v>
      </c>
      <c r="AH54" s="461" t="s">
        <v>848</v>
      </c>
      <c r="AI54" s="137" t="s">
        <v>69</v>
      </c>
      <c r="AJ54" s="137" t="s">
        <v>69</v>
      </c>
      <c r="AK54" s="137" t="s">
        <v>69</v>
      </c>
      <c r="AL54" s="137" t="s">
        <v>69</v>
      </c>
      <c r="AM54" s="137" t="s">
        <v>69</v>
      </c>
      <c r="AN54" s="137" t="s">
        <v>69</v>
      </c>
      <c r="AO54" s="137" t="s">
        <v>69</v>
      </c>
      <c r="AP54" s="137" t="s">
        <v>69</v>
      </c>
      <c r="AQ54" s="137" t="s">
        <v>69</v>
      </c>
      <c r="AR54" s="137" t="s">
        <v>69</v>
      </c>
      <c r="AS54" s="125">
        <f>O54*BE54</f>
        <v>31648.14</v>
      </c>
      <c r="AT54" s="122" t="s">
        <v>69</v>
      </c>
      <c r="AU54" s="470" t="s">
        <v>69</v>
      </c>
      <c r="AV54" s="470" t="s">
        <v>69</v>
      </c>
      <c r="AW54" s="470" t="s">
        <v>69</v>
      </c>
      <c r="AX54" s="470" t="s">
        <v>69</v>
      </c>
      <c r="AY54" s="470" t="s">
        <v>69</v>
      </c>
      <c r="AZ54" s="470" t="s">
        <v>69</v>
      </c>
      <c r="BA54" s="470" t="s">
        <v>69</v>
      </c>
      <c r="BB54" s="470" t="s">
        <v>69</v>
      </c>
      <c r="BC54" s="231">
        <f t="shared" si="13"/>
        <v>8199</v>
      </c>
      <c r="BD54" s="229">
        <f>O54</f>
        <v>8199</v>
      </c>
      <c r="BE54" s="123">
        <f>BE52</f>
        <v>3.86</v>
      </c>
      <c r="BF54" s="137" t="s">
        <v>848</v>
      </c>
      <c r="BG54" s="137" t="s">
        <v>848</v>
      </c>
      <c r="BH54" s="137" t="s">
        <v>69</v>
      </c>
      <c r="BI54" s="137" t="s">
        <v>69</v>
      </c>
      <c r="BJ54" s="137" t="s">
        <v>69</v>
      </c>
      <c r="BK54" s="461" t="s">
        <v>69</v>
      </c>
      <c r="BL54" s="457" t="s">
        <v>69</v>
      </c>
      <c r="BM54" s="461" t="s">
        <v>69</v>
      </c>
      <c r="BN54" s="461" t="s">
        <v>69</v>
      </c>
      <c r="BO54" s="461" t="s">
        <v>69</v>
      </c>
      <c r="BP54" s="470" t="s">
        <v>69</v>
      </c>
      <c r="BQ54" s="470" t="s">
        <v>69</v>
      </c>
      <c r="BR54" s="470" t="s">
        <v>69</v>
      </c>
      <c r="BS54" s="470" t="s">
        <v>69</v>
      </c>
      <c r="BT54" s="470" t="s">
        <v>69</v>
      </c>
      <c r="BU54" s="470" t="s">
        <v>69</v>
      </c>
      <c r="BV54" s="470" t="s">
        <v>69</v>
      </c>
      <c r="BW54" s="137"/>
      <c r="BX54" s="470" t="s">
        <v>69</v>
      </c>
      <c r="BY54" s="137" t="s">
        <v>69</v>
      </c>
      <c r="BZ54" s="461" t="s">
        <v>69</v>
      </c>
      <c r="CA54" s="461" t="s">
        <v>69</v>
      </c>
      <c r="CB54" s="461" t="s">
        <v>69</v>
      </c>
      <c r="CC54" s="461" t="s">
        <v>69</v>
      </c>
      <c r="CD54" s="461" t="s">
        <v>69</v>
      </c>
      <c r="CE54" s="461" t="s">
        <v>69</v>
      </c>
      <c r="CF54" s="458"/>
      <c r="CG54" s="458"/>
      <c r="CL54" s="492"/>
      <c r="CM54" s="492"/>
    </row>
    <row r="55" spans="1:93" s="139" customFormat="1" ht="13.8" x14ac:dyDescent="0.3">
      <c r="A55" s="146" t="s">
        <v>147</v>
      </c>
      <c r="B55" s="139" t="s">
        <v>145</v>
      </c>
      <c r="C55" s="139" t="s">
        <v>148</v>
      </c>
      <c r="D55" s="444">
        <v>3</v>
      </c>
      <c r="E55" s="139" t="s">
        <v>112</v>
      </c>
      <c r="F55" s="275" t="s">
        <v>514</v>
      </c>
      <c r="G55" s="147">
        <v>1973</v>
      </c>
      <c r="H55" s="148">
        <v>26798</v>
      </c>
      <c r="I55" s="148">
        <v>26909</v>
      </c>
      <c r="J55" s="149">
        <f>I55-H55+1</f>
        <v>112</v>
      </c>
      <c r="K55" s="153" t="s">
        <v>69</v>
      </c>
      <c r="L55" s="153" t="s">
        <v>69</v>
      </c>
      <c r="M55" s="153" t="s">
        <v>848</v>
      </c>
      <c r="N55" s="204" t="s">
        <v>69</v>
      </c>
      <c r="O55" s="204" t="s">
        <v>848</v>
      </c>
      <c r="P55" s="204" t="s">
        <v>69</v>
      </c>
      <c r="Q55" s="204" t="s">
        <v>69</v>
      </c>
      <c r="R55" s="204" t="s">
        <v>69</v>
      </c>
      <c r="S55" s="204" t="s">
        <v>69</v>
      </c>
      <c r="T55" s="204" t="s">
        <v>69</v>
      </c>
      <c r="U55" s="204" t="s">
        <v>69</v>
      </c>
      <c r="V55" s="204" t="s">
        <v>69</v>
      </c>
      <c r="W55" s="204" t="s">
        <v>69</v>
      </c>
      <c r="X55" s="153" t="s">
        <v>69</v>
      </c>
      <c r="Y55" s="153" t="s">
        <v>848</v>
      </c>
      <c r="Z55" s="153" t="s">
        <v>848</v>
      </c>
      <c r="AA55" s="153" t="s">
        <v>848</v>
      </c>
      <c r="AB55" s="153" t="s">
        <v>848</v>
      </c>
      <c r="AC55" s="153" t="s">
        <v>848</v>
      </c>
      <c r="AD55" s="153" t="s">
        <v>848</v>
      </c>
      <c r="AE55" s="153" t="s">
        <v>848</v>
      </c>
      <c r="AF55" s="153" t="s">
        <v>848</v>
      </c>
      <c r="AG55" s="153" t="s">
        <v>848</v>
      </c>
      <c r="AH55" s="153" t="s">
        <v>848</v>
      </c>
      <c r="AI55" s="142" t="s">
        <v>69</v>
      </c>
      <c r="AJ55" s="142" t="s">
        <v>69</v>
      </c>
      <c r="AK55" s="142" t="s">
        <v>69</v>
      </c>
      <c r="AL55" s="142" t="s">
        <v>69</v>
      </c>
      <c r="AM55" s="142" t="s">
        <v>69</v>
      </c>
      <c r="AN55" s="142" t="s">
        <v>69</v>
      </c>
      <c r="AO55" s="142" t="s">
        <v>69</v>
      </c>
      <c r="AP55" s="142" t="s">
        <v>69</v>
      </c>
      <c r="AQ55" s="142" t="s">
        <v>69</v>
      </c>
      <c r="AR55" s="142" t="s">
        <v>69</v>
      </c>
      <c r="AS55" s="157">
        <f>SUM(AS56:AS57)</f>
        <v>121940.35</v>
      </c>
      <c r="AT55" s="179" t="s">
        <v>69</v>
      </c>
      <c r="AU55" s="150" t="s">
        <v>69</v>
      </c>
      <c r="AV55" s="150" t="s">
        <v>69</v>
      </c>
      <c r="AW55" s="150" t="s">
        <v>69</v>
      </c>
      <c r="AX55" s="142" t="s">
        <v>69</v>
      </c>
      <c r="AY55" s="142" t="s">
        <v>69</v>
      </c>
      <c r="AZ55" s="142" t="s">
        <v>69</v>
      </c>
      <c r="BA55" s="142" t="s">
        <v>69</v>
      </c>
      <c r="BB55" s="142" t="s">
        <v>69</v>
      </c>
      <c r="BC55" s="157">
        <f>SUM(BC56:BC57)</f>
        <v>29395</v>
      </c>
      <c r="BD55" s="179" t="s">
        <v>69</v>
      </c>
      <c r="BE55" s="510">
        <f>AS55/BC55</f>
        <v>4.1483364517775136</v>
      </c>
      <c r="BF55" s="142" t="s">
        <v>848</v>
      </c>
      <c r="BG55" s="142" t="s">
        <v>848</v>
      </c>
      <c r="BH55" s="142" t="s">
        <v>69</v>
      </c>
      <c r="BI55" s="142" t="s">
        <v>69</v>
      </c>
      <c r="BJ55" s="157">
        <f>SUM(BJ56:BJ57)</f>
        <v>2500</v>
      </c>
      <c r="BK55" s="153" t="s">
        <v>69</v>
      </c>
      <c r="BL55" s="140" t="s">
        <v>69</v>
      </c>
      <c r="BM55" s="153" t="s">
        <v>69</v>
      </c>
      <c r="BN55" s="153" t="s">
        <v>69</v>
      </c>
      <c r="BO55" s="153" t="s">
        <v>69</v>
      </c>
      <c r="BP55" s="150" t="s">
        <v>69</v>
      </c>
      <c r="BQ55" s="150" t="s">
        <v>69</v>
      </c>
      <c r="BR55" s="150" t="s">
        <v>69</v>
      </c>
      <c r="BS55" s="150" t="s">
        <v>69</v>
      </c>
      <c r="BT55" s="150" t="s">
        <v>69</v>
      </c>
      <c r="BU55" s="150" t="s">
        <v>69</v>
      </c>
      <c r="BV55" s="150" t="s">
        <v>69</v>
      </c>
      <c r="BW55" s="153" t="s">
        <v>69</v>
      </c>
      <c r="BX55" s="150" t="s">
        <v>69</v>
      </c>
      <c r="BY55" s="156">
        <f>SUM(BY56:BY57)</f>
        <v>540</v>
      </c>
      <c r="BZ55" s="153" t="s">
        <v>69</v>
      </c>
      <c r="CA55" s="153" t="s">
        <v>69</v>
      </c>
      <c r="CB55" s="153" t="s">
        <v>69</v>
      </c>
      <c r="CC55" s="153" t="s">
        <v>69</v>
      </c>
      <c r="CD55" s="153" t="s">
        <v>69</v>
      </c>
      <c r="CE55" s="153" t="s">
        <v>69</v>
      </c>
      <c r="CF55" s="141"/>
      <c r="CG55" s="141"/>
      <c r="CJ55" s="489"/>
      <c r="CK55" s="489"/>
      <c r="CL55" s="490"/>
      <c r="CM55" s="490"/>
      <c r="CN55" s="489"/>
      <c r="CO55" s="489"/>
    </row>
    <row r="56" spans="1:93" s="275" customFormat="1" ht="13.8" x14ac:dyDescent="0.3">
      <c r="D56" s="451">
        <v>1</v>
      </c>
      <c r="E56" s="275" t="s">
        <v>121</v>
      </c>
      <c r="F56" s="275" t="s">
        <v>492</v>
      </c>
      <c r="G56" s="452">
        <v>1973</v>
      </c>
      <c r="H56" s="276">
        <v>26798</v>
      </c>
      <c r="I56" s="276">
        <v>26909</v>
      </c>
      <c r="J56" s="453">
        <f t="shared" ref="J56:J60" si="14">I56-H56+1</f>
        <v>112</v>
      </c>
      <c r="K56" s="461" t="s">
        <v>69</v>
      </c>
      <c r="L56" s="461" t="s">
        <v>69</v>
      </c>
      <c r="M56" s="461" t="s">
        <v>848</v>
      </c>
      <c r="N56" s="461" t="s">
        <v>69</v>
      </c>
      <c r="O56" s="461" t="s">
        <v>848</v>
      </c>
      <c r="P56" s="461" t="s">
        <v>69</v>
      </c>
      <c r="Q56" s="461" t="s">
        <v>69</v>
      </c>
      <c r="R56" s="461" t="s">
        <v>69</v>
      </c>
      <c r="S56" s="461" t="s">
        <v>69</v>
      </c>
      <c r="T56" s="461" t="s">
        <v>69</v>
      </c>
      <c r="U56" s="461" t="s">
        <v>69</v>
      </c>
      <c r="V56" s="461" t="s">
        <v>69</v>
      </c>
      <c r="W56" s="461" t="s">
        <v>69</v>
      </c>
      <c r="X56" s="461" t="s">
        <v>69</v>
      </c>
      <c r="Y56" s="461" t="s">
        <v>848</v>
      </c>
      <c r="Z56" s="461" t="s">
        <v>848</v>
      </c>
      <c r="AA56" s="461" t="s">
        <v>848</v>
      </c>
      <c r="AB56" s="461" t="s">
        <v>848</v>
      </c>
      <c r="AC56" s="461" t="s">
        <v>848</v>
      </c>
      <c r="AD56" s="461" t="s">
        <v>848</v>
      </c>
      <c r="AE56" s="461" t="s">
        <v>848</v>
      </c>
      <c r="AF56" s="461" t="s">
        <v>848</v>
      </c>
      <c r="AG56" s="461" t="s">
        <v>848</v>
      </c>
      <c r="AH56" s="461" t="s">
        <v>848</v>
      </c>
      <c r="AI56" s="137">
        <v>8044</v>
      </c>
      <c r="AJ56" s="137" t="s">
        <v>69</v>
      </c>
      <c r="AK56" s="137" t="s">
        <v>69</v>
      </c>
      <c r="AL56" s="137" t="s">
        <v>69</v>
      </c>
      <c r="AM56" s="137" t="s">
        <v>69</v>
      </c>
      <c r="AN56" s="137" t="s">
        <v>69</v>
      </c>
      <c r="AO56" s="137" t="s">
        <v>69</v>
      </c>
      <c r="AP56" s="137" t="s">
        <v>69</v>
      </c>
      <c r="AQ56" s="137" t="s">
        <v>69</v>
      </c>
      <c r="AR56" s="137" t="s">
        <v>69</v>
      </c>
      <c r="AS56" s="137">
        <f>AT56</f>
        <v>87985</v>
      </c>
      <c r="AT56" s="122">
        <v>87985</v>
      </c>
      <c r="AU56" s="470" t="s">
        <v>69</v>
      </c>
      <c r="AV56" s="470" t="s">
        <v>69</v>
      </c>
      <c r="AW56" s="470" t="s">
        <v>69</v>
      </c>
      <c r="AX56" s="137" t="s">
        <v>69</v>
      </c>
      <c r="AY56" s="137" t="s">
        <v>69</v>
      </c>
      <c r="AZ56" s="137" t="s">
        <v>69</v>
      </c>
      <c r="BA56" s="137" t="s">
        <v>69</v>
      </c>
      <c r="BB56" s="137" t="s">
        <v>69</v>
      </c>
      <c r="BC56" s="231">
        <f>BD56</f>
        <v>21480</v>
      </c>
      <c r="BD56" s="122">
        <v>21480</v>
      </c>
      <c r="BE56" s="492">
        <v>4.29</v>
      </c>
      <c r="BF56" s="137" t="s">
        <v>848</v>
      </c>
      <c r="BG56" s="137" t="s">
        <v>848</v>
      </c>
      <c r="BH56" s="137" t="s">
        <v>69</v>
      </c>
      <c r="BI56" s="137" t="s">
        <v>69</v>
      </c>
      <c r="BJ56" s="229">
        <v>2500</v>
      </c>
      <c r="BK56" s="461" t="s">
        <v>69</v>
      </c>
      <c r="BL56" s="457" t="s">
        <v>69</v>
      </c>
      <c r="BM56" s="461" t="s">
        <v>69</v>
      </c>
      <c r="BN56" s="461" t="s">
        <v>69</v>
      </c>
      <c r="BO56" s="461" t="s">
        <v>69</v>
      </c>
      <c r="BP56" s="470" t="s">
        <v>69</v>
      </c>
      <c r="BQ56" s="470" t="s">
        <v>69</v>
      </c>
      <c r="BR56" s="470" t="s">
        <v>69</v>
      </c>
      <c r="BS56" s="470" t="s">
        <v>69</v>
      </c>
      <c r="BT56" s="470" t="s">
        <v>69</v>
      </c>
      <c r="BU56" s="470" t="s">
        <v>69</v>
      </c>
      <c r="BV56" s="470" t="s">
        <v>69</v>
      </c>
      <c r="BW56" s="461" t="s">
        <v>69</v>
      </c>
      <c r="BX56" s="494" t="s">
        <v>424</v>
      </c>
      <c r="BY56" s="494">
        <f>CO56</f>
        <v>540</v>
      </c>
      <c r="BZ56" s="461" t="s">
        <v>69</v>
      </c>
      <c r="CA56" s="461" t="s">
        <v>69</v>
      </c>
      <c r="CB56" s="461" t="s">
        <v>69</v>
      </c>
      <c r="CC56" s="461" t="s">
        <v>69</v>
      </c>
      <c r="CD56" s="461" t="s">
        <v>69</v>
      </c>
      <c r="CE56" s="461" t="s">
        <v>69</v>
      </c>
      <c r="CF56" s="458"/>
      <c r="CG56" s="458"/>
      <c r="CJ56" s="231">
        <v>93304</v>
      </c>
      <c r="CK56" s="231">
        <v>21773</v>
      </c>
      <c r="CL56" s="492">
        <v>4.29</v>
      </c>
      <c r="CM56" s="455">
        <v>6164</v>
      </c>
      <c r="CN56" s="231">
        <v>3098</v>
      </c>
      <c r="CO56" s="275">
        <v>540</v>
      </c>
    </row>
    <row r="57" spans="1:93" s="275" customFormat="1" ht="13.8" x14ac:dyDescent="0.3">
      <c r="A57" s="300"/>
      <c r="D57" s="451">
        <v>2</v>
      </c>
      <c r="E57" s="275" t="s">
        <v>122</v>
      </c>
      <c r="F57" s="275" t="s">
        <v>651</v>
      </c>
      <c r="G57" s="452">
        <v>1973</v>
      </c>
      <c r="H57" s="276">
        <v>26865</v>
      </c>
      <c r="I57" s="276">
        <v>26867</v>
      </c>
      <c r="J57" s="453">
        <f t="shared" si="14"/>
        <v>3</v>
      </c>
      <c r="K57" s="461" t="s">
        <v>69</v>
      </c>
      <c r="L57" s="461" t="s">
        <v>69</v>
      </c>
      <c r="M57" s="461" t="s">
        <v>848</v>
      </c>
      <c r="N57" s="461" t="s">
        <v>69</v>
      </c>
      <c r="O57" s="231">
        <v>7915</v>
      </c>
      <c r="P57" s="137" t="s">
        <v>69</v>
      </c>
      <c r="Q57" s="137" t="s">
        <v>69</v>
      </c>
      <c r="R57" s="137" t="s">
        <v>69</v>
      </c>
      <c r="S57" s="137" t="s">
        <v>69</v>
      </c>
      <c r="T57" s="137" t="s">
        <v>69</v>
      </c>
      <c r="U57" s="137" t="s">
        <v>69</v>
      </c>
      <c r="V57" s="137" t="s">
        <v>69</v>
      </c>
      <c r="W57" s="137" t="s">
        <v>69</v>
      </c>
      <c r="X57" s="461" t="s">
        <v>69</v>
      </c>
      <c r="Y57" s="461" t="s">
        <v>848</v>
      </c>
      <c r="Z57" s="461" t="s">
        <v>848</v>
      </c>
      <c r="AA57" s="461" t="s">
        <v>848</v>
      </c>
      <c r="AB57" s="461" t="s">
        <v>848</v>
      </c>
      <c r="AC57" s="461" t="s">
        <v>848</v>
      </c>
      <c r="AD57" s="461" t="s">
        <v>848</v>
      </c>
      <c r="AE57" s="461" t="s">
        <v>848</v>
      </c>
      <c r="AF57" s="461" t="s">
        <v>848</v>
      </c>
      <c r="AG57" s="461" t="s">
        <v>848</v>
      </c>
      <c r="AH57" s="461" t="s">
        <v>848</v>
      </c>
      <c r="AI57" s="137" t="s">
        <v>69</v>
      </c>
      <c r="AJ57" s="137" t="s">
        <v>69</v>
      </c>
      <c r="AK57" s="137" t="s">
        <v>69</v>
      </c>
      <c r="AL57" s="137" t="s">
        <v>69</v>
      </c>
      <c r="AM57" s="137" t="s">
        <v>69</v>
      </c>
      <c r="AN57" s="137" t="s">
        <v>69</v>
      </c>
      <c r="AO57" s="137" t="s">
        <v>69</v>
      </c>
      <c r="AP57" s="137" t="s">
        <v>69</v>
      </c>
      <c r="AQ57" s="137" t="s">
        <v>69</v>
      </c>
      <c r="AR57" s="137" t="s">
        <v>69</v>
      </c>
      <c r="AS57" s="125">
        <f>O57*BE57</f>
        <v>33955.35</v>
      </c>
      <c r="AT57" s="122" t="s">
        <v>69</v>
      </c>
      <c r="AU57" s="470" t="s">
        <v>69</v>
      </c>
      <c r="AV57" s="470" t="s">
        <v>69</v>
      </c>
      <c r="AW57" s="470" t="s">
        <v>69</v>
      </c>
      <c r="AX57" s="137" t="s">
        <v>69</v>
      </c>
      <c r="AY57" s="137" t="s">
        <v>69</v>
      </c>
      <c r="AZ57" s="137" t="s">
        <v>69</v>
      </c>
      <c r="BA57" s="137" t="s">
        <v>69</v>
      </c>
      <c r="BB57" s="137" t="s">
        <v>69</v>
      </c>
      <c r="BC57" s="231">
        <f>BD57</f>
        <v>7915</v>
      </c>
      <c r="BD57" s="229">
        <f>O57</f>
        <v>7915</v>
      </c>
      <c r="BE57" s="509">
        <f>BE56</f>
        <v>4.29</v>
      </c>
      <c r="BF57" s="137" t="s">
        <v>848</v>
      </c>
      <c r="BG57" s="137" t="s">
        <v>848</v>
      </c>
      <c r="BH57" s="137" t="s">
        <v>69</v>
      </c>
      <c r="BI57" s="137" t="s">
        <v>69</v>
      </c>
      <c r="BJ57" s="470" t="s">
        <v>69</v>
      </c>
      <c r="BK57" s="461" t="s">
        <v>69</v>
      </c>
      <c r="BL57" s="457" t="s">
        <v>69</v>
      </c>
      <c r="BM57" s="461" t="s">
        <v>69</v>
      </c>
      <c r="BN57" s="461" t="s">
        <v>69</v>
      </c>
      <c r="BO57" s="461" t="s">
        <v>69</v>
      </c>
      <c r="BP57" s="470" t="s">
        <v>69</v>
      </c>
      <c r="BQ57" s="470" t="s">
        <v>69</v>
      </c>
      <c r="BR57" s="470" t="s">
        <v>69</v>
      </c>
      <c r="BS57" s="470" t="s">
        <v>69</v>
      </c>
      <c r="BT57" s="470" t="s">
        <v>69</v>
      </c>
      <c r="BU57" s="470" t="s">
        <v>69</v>
      </c>
      <c r="BV57" s="470" t="s">
        <v>69</v>
      </c>
      <c r="BW57" s="461" t="s">
        <v>69</v>
      </c>
      <c r="BX57" s="470" t="s">
        <v>69</v>
      </c>
      <c r="BY57" s="470" t="s">
        <v>69</v>
      </c>
      <c r="BZ57" s="461" t="s">
        <v>69</v>
      </c>
      <c r="CA57" s="461" t="s">
        <v>69</v>
      </c>
      <c r="CB57" s="461" t="s">
        <v>69</v>
      </c>
      <c r="CC57" s="461" t="s">
        <v>69</v>
      </c>
      <c r="CD57" s="461" t="s">
        <v>69</v>
      </c>
      <c r="CE57" s="461" t="s">
        <v>69</v>
      </c>
      <c r="CF57" s="458"/>
      <c r="CG57" s="458"/>
      <c r="CL57" s="492"/>
      <c r="CM57" s="492"/>
    </row>
    <row r="58" spans="1:93" s="139" customFormat="1" ht="13.8" x14ac:dyDescent="0.3">
      <c r="A58" s="146" t="s">
        <v>144</v>
      </c>
      <c r="B58" s="139" t="s">
        <v>145</v>
      </c>
      <c r="C58" s="139" t="s">
        <v>146</v>
      </c>
      <c r="D58" s="444">
        <v>3</v>
      </c>
      <c r="E58" s="139" t="s">
        <v>112</v>
      </c>
      <c r="F58" s="275" t="s">
        <v>514</v>
      </c>
      <c r="G58" s="147">
        <v>1974</v>
      </c>
      <c r="H58" s="148">
        <v>27155</v>
      </c>
      <c r="I58" s="148">
        <v>27274</v>
      </c>
      <c r="J58" s="149">
        <f>I58-H58+1</f>
        <v>120</v>
      </c>
      <c r="K58" s="153" t="s">
        <v>69</v>
      </c>
      <c r="L58" s="153" t="s">
        <v>69</v>
      </c>
      <c r="M58" s="153" t="s">
        <v>848</v>
      </c>
      <c r="N58" s="204" t="s">
        <v>69</v>
      </c>
      <c r="O58" s="204" t="s">
        <v>69</v>
      </c>
      <c r="P58" s="204" t="s">
        <v>69</v>
      </c>
      <c r="Q58" s="204" t="s">
        <v>69</v>
      </c>
      <c r="R58" s="204" t="s">
        <v>69</v>
      </c>
      <c r="S58" s="204" t="s">
        <v>69</v>
      </c>
      <c r="T58" s="204" t="s">
        <v>69</v>
      </c>
      <c r="U58" s="204" t="s">
        <v>69</v>
      </c>
      <c r="V58" s="204" t="s">
        <v>69</v>
      </c>
      <c r="W58" s="204" t="s">
        <v>69</v>
      </c>
      <c r="X58" s="153" t="s">
        <v>69</v>
      </c>
      <c r="Y58" s="153" t="s">
        <v>848</v>
      </c>
      <c r="Z58" s="153" t="s">
        <v>848</v>
      </c>
      <c r="AA58" s="153" t="s">
        <v>848</v>
      </c>
      <c r="AB58" s="153" t="s">
        <v>848</v>
      </c>
      <c r="AC58" s="153" t="s">
        <v>848</v>
      </c>
      <c r="AD58" s="153" t="s">
        <v>848</v>
      </c>
      <c r="AE58" s="153" t="s">
        <v>848</v>
      </c>
      <c r="AF58" s="153" t="s">
        <v>848</v>
      </c>
      <c r="AG58" s="153" t="s">
        <v>848</v>
      </c>
      <c r="AH58" s="153" t="s">
        <v>848</v>
      </c>
      <c r="AI58" s="142" t="s">
        <v>69</v>
      </c>
      <c r="AJ58" s="142" t="s">
        <v>69</v>
      </c>
      <c r="AK58" s="142" t="s">
        <v>69</v>
      </c>
      <c r="AL58" s="142" t="s">
        <v>69</v>
      </c>
      <c r="AM58" s="142" t="s">
        <v>69</v>
      </c>
      <c r="AN58" s="142" t="s">
        <v>69</v>
      </c>
      <c r="AO58" s="142" t="s">
        <v>69</v>
      </c>
      <c r="AP58" s="142" t="s">
        <v>69</v>
      </c>
      <c r="AQ58" s="142" t="s">
        <v>69</v>
      </c>
      <c r="AR58" s="142" t="s">
        <v>69</v>
      </c>
      <c r="AS58" s="157">
        <f>SUM(AS59:AS60)</f>
        <v>154106.16</v>
      </c>
      <c r="AT58" s="179" t="s">
        <v>69</v>
      </c>
      <c r="AU58" s="150" t="s">
        <v>69</v>
      </c>
      <c r="AV58" s="150" t="s">
        <v>69</v>
      </c>
      <c r="AW58" s="150" t="s">
        <v>69</v>
      </c>
      <c r="AX58" s="142" t="s">
        <v>69</v>
      </c>
      <c r="AY58" s="142" t="s">
        <v>69</v>
      </c>
      <c r="AZ58" s="142" t="s">
        <v>69</v>
      </c>
      <c r="BA58" s="142" t="s">
        <v>69</v>
      </c>
      <c r="BB58" s="142" t="s">
        <v>69</v>
      </c>
      <c r="BC58" s="157">
        <f>SUM(BC59:BC60)</f>
        <v>28460</v>
      </c>
      <c r="BD58" s="179" t="s">
        <v>69</v>
      </c>
      <c r="BE58" s="510">
        <f>AS58/BC58</f>
        <v>5.4148334504567819</v>
      </c>
      <c r="BF58" s="142" t="s">
        <v>848</v>
      </c>
      <c r="BG58" s="142" t="s">
        <v>848</v>
      </c>
      <c r="BH58" s="142" t="s">
        <v>69</v>
      </c>
      <c r="BI58" s="142" t="s">
        <v>69</v>
      </c>
      <c r="BJ58" s="157">
        <f>SUM(BJ59:BJ60)</f>
        <v>1366</v>
      </c>
      <c r="BK58" s="153" t="s">
        <v>69</v>
      </c>
      <c r="BL58" s="140" t="s">
        <v>69</v>
      </c>
      <c r="BM58" s="153" t="s">
        <v>69</v>
      </c>
      <c r="BN58" s="153" t="s">
        <v>69</v>
      </c>
      <c r="BO58" s="153" t="s">
        <v>69</v>
      </c>
      <c r="BP58" s="150" t="s">
        <v>69</v>
      </c>
      <c r="BQ58" s="150" t="s">
        <v>69</v>
      </c>
      <c r="BR58" s="150" t="s">
        <v>69</v>
      </c>
      <c r="BS58" s="150" t="s">
        <v>69</v>
      </c>
      <c r="BT58" s="150" t="s">
        <v>69</v>
      </c>
      <c r="BU58" s="150" t="s">
        <v>69</v>
      </c>
      <c r="BV58" s="150" t="s">
        <v>69</v>
      </c>
      <c r="BW58" s="153" t="s">
        <v>69</v>
      </c>
      <c r="BX58" s="150" t="s">
        <v>69</v>
      </c>
      <c r="BY58" s="496">
        <f>SUM(BY59:BY60)</f>
        <v>738</v>
      </c>
      <c r="BZ58" s="153" t="s">
        <v>69</v>
      </c>
      <c r="CA58" s="153" t="s">
        <v>69</v>
      </c>
      <c r="CB58" s="153" t="s">
        <v>69</v>
      </c>
      <c r="CC58" s="153" t="s">
        <v>69</v>
      </c>
      <c r="CD58" s="153" t="s">
        <v>69</v>
      </c>
      <c r="CE58" s="153" t="s">
        <v>69</v>
      </c>
      <c r="CF58" s="141"/>
      <c r="CG58" s="141"/>
      <c r="CH58" s="260">
        <f>SUM(CH59:CH60)</f>
        <v>738</v>
      </c>
      <c r="CJ58" s="489"/>
      <c r="CK58" s="489"/>
      <c r="CL58" s="490"/>
      <c r="CM58" s="490"/>
      <c r="CN58" s="489"/>
      <c r="CO58" s="489"/>
    </row>
    <row r="59" spans="1:93" s="275" customFormat="1" ht="13.8" x14ac:dyDescent="0.3">
      <c r="D59" s="451">
        <v>1</v>
      </c>
      <c r="E59" s="275" t="s">
        <v>121</v>
      </c>
      <c r="F59" s="275" t="s">
        <v>648</v>
      </c>
      <c r="G59" s="452">
        <v>1974</v>
      </c>
      <c r="H59" s="276">
        <v>27155</v>
      </c>
      <c r="I59" s="276">
        <v>27274</v>
      </c>
      <c r="J59" s="453">
        <f t="shared" si="14"/>
        <v>120</v>
      </c>
      <c r="K59" s="461" t="s">
        <v>69</v>
      </c>
      <c r="L59" s="461" t="s">
        <v>69</v>
      </c>
      <c r="M59" s="461" t="s">
        <v>848</v>
      </c>
      <c r="N59" s="461" t="s">
        <v>69</v>
      </c>
      <c r="O59" s="461" t="s">
        <v>848</v>
      </c>
      <c r="P59" s="461" t="s">
        <v>69</v>
      </c>
      <c r="Q59" s="461" t="s">
        <v>69</v>
      </c>
      <c r="R59" s="461" t="s">
        <v>69</v>
      </c>
      <c r="S59" s="461" t="s">
        <v>69</v>
      </c>
      <c r="T59" s="461" t="s">
        <v>69</v>
      </c>
      <c r="U59" s="461" t="s">
        <v>69</v>
      </c>
      <c r="V59" s="461" t="s">
        <v>69</v>
      </c>
      <c r="W59" s="461" t="s">
        <v>69</v>
      </c>
      <c r="X59" s="461" t="s">
        <v>69</v>
      </c>
      <c r="Y59" s="461" t="s">
        <v>848</v>
      </c>
      <c r="Z59" s="461" t="s">
        <v>848</v>
      </c>
      <c r="AA59" s="461" t="s">
        <v>848</v>
      </c>
      <c r="AB59" s="461" t="s">
        <v>848</v>
      </c>
      <c r="AC59" s="461" t="s">
        <v>848</v>
      </c>
      <c r="AD59" s="461" t="s">
        <v>848</v>
      </c>
      <c r="AE59" s="461" t="s">
        <v>848</v>
      </c>
      <c r="AF59" s="461" t="s">
        <v>848</v>
      </c>
      <c r="AG59" s="461" t="s">
        <v>848</v>
      </c>
      <c r="AH59" s="461" t="s">
        <v>848</v>
      </c>
      <c r="AI59" s="137">
        <v>7578</v>
      </c>
      <c r="AJ59" s="137" t="s">
        <v>69</v>
      </c>
      <c r="AK59" s="137" t="s">
        <v>69</v>
      </c>
      <c r="AL59" s="137" t="s">
        <v>69</v>
      </c>
      <c r="AM59" s="137" t="s">
        <v>69</v>
      </c>
      <c r="AN59" s="137" t="s">
        <v>69</v>
      </c>
      <c r="AO59" s="137" t="s">
        <v>69</v>
      </c>
      <c r="AP59" s="137" t="s">
        <v>69</v>
      </c>
      <c r="AQ59" s="137" t="s">
        <v>69</v>
      </c>
      <c r="AR59" s="137" t="s">
        <v>69</v>
      </c>
      <c r="AS59" s="137">
        <f>AT59</f>
        <v>112142</v>
      </c>
      <c r="AT59" s="122">
        <v>112142</v>
      </c>
      <c r="AU59" s="470" t="s">
        <v>69</v>
      </c>
      <c r="AV59" s="470" t="s">
        <v>69</v>
      </c>
      <c r="AW59" s="470" t="s">
        <v>69</v>
      </c>
      <c r="AX59" s="137" t="s">
        <v>69</v>
      </c>
      <c r="AY59" s="137" t="s">
        <v>69</v>
      </c>
      <c r="AZ59" s="137" t="s">
        <v>69</v>
      </c>
      <c r="BA59" s="137" t="s">
        <v>69</v>
      </c>
      <c r="BB59" s="137" t="s">
        <v>69</v>
      </c>
      <c r="BC59" s="231">
        <f>BD59</f>
        <v>20746</v>
      </c>
      <c r="BD59" s="122">
        <v>20746</v>
      </c>
      <c r="BE59" s="492">
        <v>5.44</v>
      </c>
      <c r="BF59" s="137" t="s">
        <v>848</v>
      </c>
      <c r="BG59" s="137" t="s">
        <v>848</v>
      </c>
      <c r="BH59" s="137" t="s">
        <v>69</v>
      </c>
      <c r="BI59" s="137" t="s">
        <v>69</v>
      </c>
      <c r="BJ59" s="229">
        <v>1366</v>
      </c>
      <c r="BK59" s="461" t="s">
        <v>69</v>
      </c>
      <c r="BL59" s="457" t="s">
        <v>69</v>
      </c>
      <c r="BM59" s="461" t="s">
        <v>69</v>
      </c>
      <c r="BN59" s="461" t="s">
        <v>69</v>
      </c>
      <c r="BO59" s="461" t="s">
        <v>69</v>
      </c>
      <c r="BP59" s="470" t="s">
        <v>69</v>
      </c>
      <c r="BQ59" s="470" t="s">
        <v>69</v>
      </c>
      <c r="BR59" s="470" t="s">
        <v>69</v>
      </c>
      <c r="BS59" s="470" t="s">
        <v>69</v>
      </c>
      <c r="BT59" s="470" t="s">
        <v>69</v>
      </c>
      <c r="BU59" s="470" t="s">
        <v>69</v>
      </c>
      <c r="BV59" s="470" t="s">
        <v>69</v>
      </c>
      <c r="BW59" s="461" t="s">
        <v>69</v>
      </c>
      <c r="BX59" s="229" t="s">
        <v>150</v>
      </c>
      <c r="BY59" s="229">
        <v>738</v>
      </c>
      <c r="BZ59" s="461" t="s">
        <v>69</v>
      </c>
      <c r="CA59" s="461" t="s">
        <v>69</v>
      </c>
      <c r="CB59" s="461" t="s">
        <v>69</v>
      </c>
      <c r="CC59" s="461" t="s">
        <v>69</v>
      </c>
      <c r="CD59" s="461" t="s">
        <v>69</v>
      </c>
      <c r="CE59" s="461" t="s">
        <v>69</v>
      </c>
      <c r="CF59" s="458"/>
      <c r="CG59" s="458"/>
      <c r="CH59" s="275">
        <v>738</v>
      </c>
      <c r="CJ59" s="231">
        <v>112865</v>
      </c>
      <c r="CK59" s="231">
        <v>20766</v>
      </c>
      <c r="CL59" s="492">
        <v>5.44</v>
      </c>
      <c r="CM59" s="455">
        <v>9179</v>
      </c>
      <c r="CN59" s="231">
        <v>1366</v>
      </c>
      <c r="CO59" s="275">
        <v>738</v>
      </c>
    </row>
    <row r="60" spans="1:93" s="275" customFormat="1" ht="13.8" x14ac:dyDescent="0.3">
      <c r="A60" s="300"/>
      <c r="D60" s="451">
        <v>2</v>
      </c>
      <c r="E60" s="275" t="s">
        <v>122</v>
      </c>
      <c r="F60" s="275" t="s">
        <v>860</v>
      </c>
      <c r="G60" s="452">
        <v>1974</v>
      </c>
      <c r="H60" s="276">
        <v>27236</v>
      </c>
      <c r="I60" s="276">
        <v>27238</v>
      </c>
      <c r="J60" s="453">
        <f t="shared" si="14"/>
        <v>3</v>
      </c>
      <c r="K60" s="461" t="s">
        <v>69</v>
      </c>
      <c r="L60" s="461" t="s">
        <v>69</v>
      </c>
      <c r="M60" s="461" t="s">
        <v>848</v>
      </c>
      <c r="N60" s="461" t="s">
        <v>69</v>
      </c>
      <c r="O60" s="231">
        <v>7714</v>
      </c>
      <c r="P60" s="137" t="s">
        <v>69</v>
      </c>
      <c r="Q60" s="137" t="s">
        <v>69</v>
      </c>
      <c r="R60" s="137" t="s">
        <v>69</v>
      </c>
      <c r="S60" s="137" t="s">
        <v>69</v>
      </c>
      <c r="T60" s="137" t="s">
        <v>69</v>
      </c>
      <c r="U60" s="137" t="s">
        <v>69</v>
      </c>
      <c r="V60" s="137" t="s">
        <v>69</v>
      </c>
      <c r="W60" s="137" t="s">
        <v>69</v>
      </c>
      <c r="X60" s="137" t="s">
        <v>69</v>
      </c>
      <c r="Y60" s="461" t="s">
        <v>848</v>
      </c>
      <c r="Z60" s="461" t="s">
        <v>848</v>
      </c>
      <c r="AA60" s="461" t="s">
        <v>848</v>
      </c>
      <c r="AB60" s="461" t="s">
        <v>848</v>
      </c>
      <c r="AC60" s="461" t="s">
        <v>848</v>
      </c>
      <c r="AD60" s="461" t="s">
        <v>848</v>
      </c>
      <c r="AE60" s="461" t="s">
        <v>848</v>
      </c>
      <c r="AF60" s="461" t="s">
        <v>848</v>
      </c>
      <c r="AG60" s="461" t="s">
        <v>848</v>
      </c>
      <c r="AH60" s="461" t="s">
        <v>848</v>
      </c>
      <c r="AI60" s="137" t="s">
        <v>69</v>
      </c>
      <c r="AJ60" s="137" t="s">
        <v>69</v>
      </c>
      <c r="AK60" s="137" t="s">
        <v>69</v>
      </c>
      <c r="AL60" s="137" t="s">
        <v>69</v>
      </c>
      <c r="AM60" s="137" t="s">
        <v>69</v>
      </c>
      <c r="AN60" s="137" t="s">
        <v>69</v>
      </c>
      <c r="AO60" s="137" t="s">
        <v>69</v>
      </c>
      <c r="AP60" s="137" t="s">
        <v>69</v>
      </c>
      <c r="AQ60" s="137" t="s">
        <v>69</v>
      </c>
      <c r="AR60" s="137" t="s">
        <v>69</v>
      </c>
      <c r="AS60" s="125">
        <f>O60*BE60</f>
        <v>41964.160000000003</v>
      </c>
      <c r="AT60" s="122" t="s">
        <v>69</v>
      </c>
      <c r="AU60" s="470" t="s">
        <v>69</v>
      </c>
      <c r="AV60" s="470" t="s">
        <v>69</v>
      </c>
      <c r="AW60" s="470" t="s">
        <v>69</v>
      </c>
      <c r="AX60" s="137" t="s">
        <v>69</v>
      </c>
      <c r="AY60" s="137" t="s">
        <v>69</v>
      </c>
      <c r="AZ60" s="137" t="s">
        <v>69</v>
      </c>
      <c r="BA60" s="137" t="s">
        <v>69</v>
      </c>
      <c r="BB60" s="137" t="s">
        <v>69</v>
      </c>
      <c r="BC60" s="231">
        <f>BD60</f>
        <v>7714</v>
      </c>
      <c r="BD60" s="229">
        <f>O60</f>
        <v>7714</v>
      </c>
      <c r="BE60" s="509">
        <f>BE59</f>
        <v>5.44</v>
      </c>
      <c r="BF60" s="137" t="s">
        <v>848</v>
      </c>
      <c r="BG60" s="137" t="s">
        <v>848</v>
      </c>
      <c r="BH60" s="137" t="s">
        <v>69</v>
      </c>
      <c r="BI60" s="137" t="s">
        <v>69</v>
      </c>
      <c r="BJ60" s="470" t="s">
        <v>69</v>
      </c>
      <c r="BK60" s="461" t="s">
        <v>69</v>
      </c>
      <c r="BL60" s="457" t="s">
        <v>69</v>
      </c>
      <c r="BM60" s="461" t="s">
        <v>69</v>
      </c>
      <c r="BN60" s="461" t="s">
        <v>69</v>
      </c>
      <c r="BO60" s="461" t="s">
        <v>69</v>
      </c>
      <c r="BP60" s="470" t="s">
        <v>69</v>
      </c>
      <c r="BQ60" s="470" t="s">
        <v>69</v>
      </c>
      <c r="BR60" s="470" t="s">
        <v>69</v>
      </c>
      <c r="BS60" s="470" t="s">
        <v>69</v>
      </c>
      <c r="BT60" s="470" t="s">
        <v>69</v>
      </c>
      <c r="BU60" s="470" t="s">
        <v>69</v>
      </c>
      <c r="BV60" s="470" t="s">
        <v>69</v>
      </c>
      <c r="BW60" s="461" t="s">
        <v>69</v>
      </c>
      <c r="BX60" s="470" t="s">
        <v>69</v>
      </c>
      <c r="BY60" s="229"/>
      <c r="BZ60" s="461" t="s">
        <v>69</v>
      </c>
      <c r="CA60" s="461" t="s">
        <v>69</v>
      </c>
      <c r="CB60" s="461" t="s">
        <v>69</v>
      </c>
      <c r="CC60" s="461" t="s">
        <v>69</v>
      </c>
      <c r="CD60" s="461" t="s">
        <v>69</v>
      </c>
      <c r="CE60" s="461" t="s">
        <v>69</v>
      </c>
      <c r="CF60" s="458"/>
      <c r="CG60" s="458"/>
      <c r="CL60" s="492"/>
      <c r="CM60" s="492"/>
    </row>
    <row r="61" spans="1:93" s="139" customFormat="1" ht="13.8" x14ac:dyDescent="0.3">
      <c r="A61" s="160" t="s">
        <v>142</v>
      </c>
      <c r="B61" s="161" t="s">
        <v>111</v>
      </c>
      <c r="C61" s="161" t="s">
        <v>120</v>
      </c>
      <c r="D61" s="444">
        <v>3</v>
      </c>
      <c r="E61" s="139" t="s">
        <v>112</v>
      </c>
      <c r="F61" s="275" t="s">
        <v>514</v>
      </c>
      <c r="G61" s="147">
        <v>1975</v>
      </c>
      <c r="H61" s="148">
        <v>27519</v>
      </c>
      <c r="I61" s="148">
        <v>27665</v>
      </c>
      <c r="J61" s="149">
        <f>I61-H61+1</f>
        <v>147</v>
      </c>
      <c r="K61" s="153" t="s">
        <v>69</v>
      </c>
      <c r="L61" s="153" t="s">
        <v>69</v>
      </c>
      <c r="M61" s="153" t="s">
        <v>848</v>
      </c>
      <c r="N61" s="204" t="s">
        <v>69</v>
      </c>
      <c r="O61" s="204" t="s">
        <v>69</v>
      </c>
      <c r="P61" s="204" t="s">
        <v>69</v>
      </c>
      <c r="Q61" s="204" t="s">
        <v>69</v>
      </c>
      <c r="R61" s="204" t="s">
        <v>69</v>
      </c>
      <c r="S61" s="204" t="s">
        <v>69</v>
      </c>
      <c r="T61" s="204" t="s">
        <v>69</v>
      </c>
      <c r="U61" s="204" t="s">
        <v>69</v>
      </c>
      <c r="V61" s="204" t="s">
        <v>69</v>
      </c>
      <c r="W61" s="204" t="s">
        <v>69</v>
      </c>
      <c r="X61" s="153" t="s">
        <v>69</v>
      </c>
      <c r="Y61" s="153" t="s">
        <v>848</v>
      </c>
      <c r="Z61" s="153" t="s">
        <v>848</v>
      </c>
      <c r="AA61" s="153" t="s">
        <v>848</v>
      </c>
      <c r="AB61" s="153" t="s">
        <v>848</v>
      </c>
      <c r="AC61" s="153" t="s">
        <v>848</v>
      </c>
      <c r="AD61" s="153" t="s">
        <v>848</v>
      </c>
      <c r="AE61" s="153" t="s">
        <v>848</v>
      </c>
      <c r="AF61" s="153" t="s">
        <v>848</v>
      </c>
      <c r="AG61" s="153" t="s">
        <v>848</v>
      </c>
      <c r="AH61" s="153" t="s">
        <v>848</v>
      </c>
      <c r="AI61" s="157">
        <f>SUM(AI62:AI63)</f>
        <v>10196</v>
      </c>
      <c r="AJ61" s="142" t="s">
        <v>69</v>
      </c>
      <c r="AK61" s="142" t="s">
        <v>69</v>
      </c>
      <c r="AL61" s="142" t="s">
        <v>69</v>
      </c>
      <c r="AM61" s="142" t="s">
        <v>69</v>
      </c>
      <c r="AN61" s="142" t="s">
        <v>69</v>
      </c>
      <c r="AO61" s="142" t="s">
        <v>69</v>
      </c>
      <c r="AP61" s="142" t="s">
        <v>69</v>
      </c>
      <c r="AQ61" s="142" t="s">
        <v>69</v>
      </c>
      <c r="AR61" s="142" t="s">
        <v>69</v>
      </c>
      <c r="AS61" s="157">
        <f>SUM(AS62:AS63)</f>
        <v>144012.76</v>
      </c>
      <c r="AT61" s="179" t="s">
        <v>69</v>
      </c>
      <c r="AU61" s="150" t="s">
        <v>69</v>
      </c>
      <c r="AV61" s="150" t="s">
        <v>69</v>
      </c>
      <c r="AW61" s="150" t="s">
        <v>69</v>
      </c>
      <c r="AX61" s="142" t="s">
        <v>69</v>
      </c>
      <c r="AY61" s="142" t="s">
        <v>69</v>
      </c>
      <c r="AZ61" s="142" t="s">
        <v>69</v>
      </c>
      <c r="BA61" s="142" t="s">
        <v>69</v>
      </c>
      <c r="BB61" s="142" t="s">
        <v>69</v>
      </c>
      <c r="BC61" s="157">
        <f>SUM(BC62:BC63)</f>
        <v>29232</v>
      </c>
      <c r="BD61" s="179" t="s">
        <v>69</v>
      </c>
      <c r="BE61" s="510">
        <f>AS61/BC61</f>
        <v>4.9265448823207443</v>
      </c>
      <c r="BF61" s="142" t="s">
        <v>848</v>
      </c>
      <c r="BG61" s="142" t="s">
        <v>848</v>
      </c>
      <c r="BH61" s="142" t="s">
        <v>69</v>
      </c>
      <c r="BI61" s="142" t="s">
        <v>69</v>
      </c>
      <c r="BJ61" s="157">
        <f>SUM(BJ62:BJ63)</f>
        <v>1040</v>
      </c>
      <c r="BK61" s="153" t="s">
        <v>69</v>
      </c>
      <c r="BL61" s="140" t="s">
        <v>69</v>
      </c>
      <c r="BM61" s="153" t="s">
        <v>69</v>
      </c>
      <c r="BN61" s="153" t="s">
        <v>69</v>
      </c>
      <c r="BO61" s="153" t="s">
        <v>69</v>
      </c>
      <c r="BP61" s="150" t="s">
        <v>69</v>
      </c>
      <c r="BQ61" s="150" t="s">
        <v>69</v>
      </c>
      <c r="BR61" s="150" t="s">
        <v>69</v>
      </c>
      <c r="BS61" s="150" t="s">
        <v>69</v>
      </c>
      <c r="BT61" s="150" t="s">
        <v>69</v>
      </c>
      <c r="BU61" s="150" t="s">
        <v>69</v>
      </c>
      <c r="BV61" s="150" t="s">
        <v>69</v>
      </c>
      <c r="BW61" s="153" t="s">
        <v>69</v>
      </c>
      <c r="BX61" s="157">
        <f>SUM(BX62:BX63)</f>
        <v>57</v>
      </c>
      <c r="BY61" s="496">
        <f>SUM(BY62:BY63)</f>
        <v>308</v>
      </c>
      <c r="BZ61" s="153" t="s">
        <v>69</v>
      </c>
      <c r="CA61" s="153" t="s">
        <v>69</v>
      </c>
      <c r="CB61" s="153" t="s">
        <v>69</v>
      </c>
      <c r="CC61" s="153" t="s">
        <v>69</v>
      </c>
      <c r="CD61" s="153" t="s">
        <v>69</v>
      </c>
      <c r="CE61" s="153" t="s">
        <v>69</v>
      </c>
      <c r="CF61" s="141"/>
      <c r="CG61" s="141"/>
      <c r="CH61" s="260">
        <f>SUM(CH62:CH63)</f>
        <v>308</v>
      </c>
      <c r="CJ61" s="489"/>
      <c r="CK61" s="489"/>
      <c r="CL61" s="490"/>
      <c r="CM61" s="490"/>
      <c r="CN61" s="489"/>
      <c r="CO61" s="489"/>
    </row>
    <row r="62" spans="1:93" s="275" customFormat="1" ht="13.8" x14ac:dyDescent="0.3">
      <c r="D62" s="451">
        <v>1</v>
      </c>
      <c r="E62" s="275" t="s">
        <v>143</v>
      </c>
      <c r="F62" s="275" t="s">
        <v>513</v>
      </c>
      <c r="G62" s="452">
        <v>1975</v>
      </c>
      <c r="H62" s="276">
        <v>27519</v>
      </c>
      <c r="I62" s="276">
        <v>27665</v>
      </c>
      <c r="J62" s="453">
        <f t="shared" ref="J62:J63" si="15">I62-H62+1</f>
        <v>147</v>
      </c>
      <c r="K62" s="461" t="s">
        <v>69</v>
      </c>
      <c r="L62" s="461" t="s">
        <v>69</v>
      </c>
      <c r="M62" s="461" t="s">
        <v>848</v>
      </c>
      <c r="N62" s="461" t="s">
        <v>69</v>
      </c>
      <c r="O62" s="461" t="s">
        <v>848</v>
      </c>
      <c r="P62" s="461" t="s">
        <v>69</v>
      </c>
      <c r="Q62" s="461" t="s">
        <v>69</v>
      </c>
      <c r="R62" s="461" t="s">
        <v>69</v>
      </c>
      <c r="S62" s="461" t="s">
        <v>69</v>
      </c>
      <c r="T62" s="461" t="s">
        <v>69</v>
      </c>
      <c r="U62" s="461" t="s">
        <v>69</v>
      </c>
      <c r="V62" s="461" t="s">
        <v>69</v>
      </c>
      <c r="W62" s="461" t="s">
        <v>69</v>
      </c>
      <c r="X62" s="461" t="s">
        <v>69</v>
      </c>
      <c r="Y62" s="461" t="s">
        <v>848</v>
      </c>
      <c r="Z62" s="461" t="s">
        <v>848</v>
      </c>
      <c r="AA62" s="461" t="s">
        <v>848</v>
      </c>
      <c r="AB62" s="461" t="s">
        <v>848</v>
      </c>
      <c r="AC62" s="461" t="s">
        <v>848</v>
      </c>
      <c r="AD62" s="461" t="s">
        <v>848</v>
      </c>
      <c r="AE62" s="461" t="s">
        <v>848</v>
      </c>
      <c r="AF62" s="461" t="s">
        <v>848</v>
      </c>
      <c r="AG62" s="461" t="s">
        <v>848</v>
      </c>
      <c r="AH62" s="461" t="s">
        <v>848</v>
      </c>
      <c r="AI62" s="231">
        <v>7753</v>
      </c>
      <c r="AJ62" s="137" t="s">
        <v>69</v>
      </c>
      <c r="AK62" s="137" t="s">
        <v>69</v>
      </c>
      <c r="AL62" s="137" t="s">
        <v>69</v>
      </c>
      <c r="AM62" s="137" t="s">
        <v>69</v>
      </c>
      <c r="AN62" s="137" t="s">
        <v>69</v>
      </c>
      <c r="AO62" s="137" t="s">
        <v>69</v>
      </c>
      <c r="AP62" s="137" t="s">
        <v>69</v>
      </c>
      <c r="AQ62" s="137" t="s">
        <v>69</v>
      </c>
      <c r="AR62" s="137" t="s">
        <v>69</v>
      </c>
      <c r="AS62" s="137">
        <f>AT62</f>
        <v>104150</v>
      </c>
      <c r="AT62" s="122">
        <v>104150</v>
      </c>
      <c r="AU62" s="470" t="s">
        <v>69</v>
      </c>
      <c r="AV62" s="470" t="s">
        <v>69</v>
      </c>
      <c r="AW62" s="470" t="s">
        <v>69</v>
      </c>
      <c r="AX62" s="137" t="s">
        <v>69</v>
      </c>
      <c r="AY62" s="137" t="s">
        <v>69</v>
      </c>
      <c r="AZ62" s="137" t="s">
        <v>69</v>
      </c>
      <c r="BA62" s="137" t="s">
        <v>69</v>
      </c>
      <c r="BB62" s="137" t="s">
        <v>69</v>
      </c>
      <c r="BC62" s="231">
        <f>BD62</f>
        <v>21385</v>
      </c>
      <c r="BD62" s="122">
        <v>21385</v>
      </c>
      <c r="BE62" s="492">
        <v>5.08</v>
      </c>
      <c r="BF62" s="137" t="s">
        <v>848</v>
      </c>
      <c r="BG62" s="137" t="s">
        <v>848</v>
      </c>
      <c r="BH62" s="137" t="s">
        <v>69</v>
      </c>
      <c r="BI62" s="137" t="s">
        <v>69</v>
      </c>
      <c r="BJ62" s="229">
        <v>898</v>
      </c>
      <c r="BK62" s="461" t="s">
        <v>69</v>
      </c>
      <c r="BL62" s="457" t="s">
        <v>69</v>
      </c>
      <c r="BM62" s="461" t="s">
        <v>69</v>
      </c>
      <c r="BN62" s="461" t="s">
        <v>69</v>
      </c>
      <c r="BO62" s="461" t="s">
        <v>69</v>
      </c>
      <c r="BP62" s="470" t="s">
        <v>69</v>
      </c>
      <c r="BQ62" s="470" t="s">
        <v>69</v>
      </c>
      <c r="BR62" s="470" t="s">
        <v>69</v>
      </c>
      <c r="BS62" s="470" t="s">
        <v>69</v>
      </c>
      <c r="BT62" s="470" t="s">
        <v>69</v>
      </c>
      <c r="BU62" s="470" t="s">
        <v>69</v>
      </c>
      <c r="BV62" s="470" t="s">
        <v>69</v>
      </c>
      <c r="BW62" s="461" t="s">
        <v>69</v>
      </c>
      <c r="BX62" s="229" t="s">
        <v>149</v>
      </c>
      <c r="BY62" s="229">
        <v>308</v>
      </c>
      <c r="BZ62" s="461" t="s">
        <v>69</v>
      </c>
      <c r="CA62" s="461" t="s">
        <v>69</v>
      </c>
      <c r="CB62" s="461" t="s">
        <v>69</v>
      </c>
      <c r="CC62" s="461" t="s">
        <v>69</v>
      </c>
      <c r="CD62" s="461" t="s">
        <v>69</v>
      </c>
      <c r="CE62" s="461" t="s">
        <v>69</v>
      </c>
      <c r="CF62" s="458"/>
      <c r="CG62" s="458"/>
      <c r="CH62" s="275">
        <v>308</v>
      </c>
      <c r="CJ62" s="231">
        <v>91527</v>
      </c>
      <c r="CK62" s="231">
        <v>18004</v>
      </c>
      <c r="CL62" s="492">
        <v>5.08</v>
      </c>
      <c r="CM62" s="455">
        <v>6771</v>
      </c>
      <c r="CN62" s="275">
        <v>756</v>
      </c>
      <c r="CO62" s="275">
        <v>259</v>
      </c>
    </row>
    <row r="63" spans="1:93" s="275" customFormat="1" ht="13.8" x14ac:dyDescent="0.3">
      <c r="D63" s="451">
        <v>2</v>
      </c>
      <c r="E63" s="275" t="s">
        <v>85</v>
      </c>
      <c r="F63" s="275" t="s">
        <v>859</v>
      </c>
      <c r="G63" s="452">
        <v>1975</v>
      </c>
      <c r="H63" s="276">
        <v>27593</v>
      </c>
      <c r="I63" s="276">
        <v>27595</v>
      </c>
      <c r="J63" s="453">
        <f t="shared" si="15"/>
        <v>3</v>
      </c>
      <c r="K63" s="461" t="s">
        <v>69</v>
      </c>
      <c r="L63" s="461" t="s">
        <v>69</v>
      </c>
      <c r="M63" s="461" t="s">
        <v>848</v>
      </c>
      <c r="N63" s="461" t="s">
        <v>69</v>
      </c>
      <c r="O63" s="231">
        <v>7847</v>
      </c>
      <c r="P63" s="137" t="s">
        <v>69</v>
      </c>
      <c r="Q63" s="137" t="s">
        <v>69</v>
      </c>
      <c r="R63" s="137" t="s">
        <v>69</v>
      </c>
      <c r="S63" s="137" t="s">
        <v>69</v>
      </c>
      <c r="T63" s="137" t="s">
        <v>69</v>
      </c>
      <c r="U63" s="137" t="s">
        <v>69</v>
      </c>
      <c r="V63" s="137" t="s">
        <v>69</v>
      </c>
      <c r="W63" s="137" t="s">
        <v>69</v>
      </c>
      <c r="X63" s="461" t="s">
        <v>69</v>
      </c>
      <c r="Y63" s="461" t="s">
        <v>848</v>
      </c>
      <c r="Z63" s="461" t="s">
        <v>848</v>
      </c>
      <c r="AA63" s="461" t="s">
        <v>848</v>
      </c>
      <c r="AB63" s="461" t="s">
        <v>848</v>
      </c>
      <c r="AC63" s="461" t="s">
        <v>848</v>
      </c>
      <c r="AD63" s="461" t="s">
        <v>848</v>
      </c>
      <c r="AE63" s="461" t="s">
        <v>848</v>
      </c>
      <c r="AF63" s="461" t="s">
        <v>848</v>
      </c>
      <c r="AG63" s="461" t="s">
        <v>848</v>
      </c>
      <c r="AH63" s="461" t="s">
        <v>848</v>
      </c>
      <c r="AI63" s="231">
        <v>2443</v>
      </c>
      <c r="AJ63" s="137" t="s">
        <v>69</v>
      </c>
      <c r="AK63" s="137" t="s">
        <v>69</v>
      </c>
      <c r="AL63" s="137" t="s">
        <v>69</v>
      </c>
      <c r="AM63" s="137" t="s">
        <v>69</v>
      </c>
      <c r="AN63" s="137" t="s">
        <v>69</v>
      </c>
      <c r="AO63" s="137" t="s">
        <v>69</v>
      </c>
      <c r="AP63" s="137" t="s">
        <v>69</v>
      </c>
      <c r="AQ63" s="137" t="s">
        <v>69</v>
      </c>
      <c r="AR63" s="137" t="s">
        <v>69</v>
      </c>
      <c r="AS63" s="125">
        <f>O63*BE63</f>
        <v>39862.76</v>
      </c>
      <c r="AT63" s="122" t="s">
        <v>69</v>
      </c>
      <c r="AU63" s="470" t="s">
        <v>69</v>
      </c>
      <c r="AV63" s="470" t="s">
        <v>69</v>
      </c>
      <c r="AW63" s="470" t="s">
        <v>69</v>
      </c>
      <c r="AX63" s="137" t="s">
        <v>69</v>
      </c>
      <c r="AY63" s="137" t="s">
        <v>69</v>
      </c>
      <c r="AZ63" s="137" t="s">
        <v>69</v>
      </c>
      <c r="BA63" s="137" t="s">
        <v>69</v>
      </c>
      <c r="BB63" s="137" t="s">
        <v>69</v>
      </c>
      <c r="BC63" s="231">
        <f>BD63</f>
        <v>7847</v>
      </c>
      <c r="BD63" s="229">
        <f>O63</f>
        <v>7847</v>
      </c>
      <c r="BE63" s="509">
        <f>BE62</f>
        <v>5.08</v>
      </c>
      <c r="BF63" s="137" t="s">
        <v>848</v>
      </c>
      <c r="BG63" s="137" t="s">
        <v>848</v>
      </c>
      <c r="BH63" s="137" t="s">
        <v>69</v>
      </c>
      <c r="BI63" s="137" t="s">
        <v>69</v>
      </c>
      <c r="BJ63" s="229">
        <v>142</v>
      </c>
      <c r="BK63" s="461" t="s">
        <v>69</v>
      </c>
      <c r="BL63" s="457" t="s">
        <v>69</v>
      </c>
      <c r="BM63" s="461" t="s">
        <v>69</v>
      </c>
      <c r="BN63" s="461" t="s">
        <v>69</v>
      </c>
      <c r="BO63" s="461" t="s">
        <v>69</v>
      </c>
      <c r="BP63" s="470" t="s">
        <v>69</v>
      </c>
      <c r="BQ63" s="470" t="s">
        <v>69</v>
      </c>
      <c r="BR63" s="470" t="s">
        <v>69</v>
      </c>
      <c r="BS63" s="470" t="s">
        <v>69</v>
      </c>
      <c r="BT63" s="470" t="s">
        <v>69</v>
      </c>
      <c r="BU63" s="470" t="s">
        <v>69</v>
      </c>
      <c r="BV63" s="470" t="s">
        <v>69</v>
      </c>
      <c r="BW63" s="461" t="s">
        <v>69</v>
      </c>
      <c r="BX63" s="229">
        <v>57</v>
      </c>
      <c r="BY63" s="229"/>
      <c r="BZ63" s="461" t="s">
        <v>69</v>
      </c>
      <c r="CA63" s="461" t="s">
        <v>69</v>
      </c>
      <c r="CB63" s="461" t="s">
        <v>69</v>
      </c>
      <c r="CC63" s="461" t="s">
        <v>69</v>
      </c>
      <c r="CD63" s="461" t="s">
        <v>69</v>
      </c>
      <c r="CE63" s="461" t="s">
        <v>69</v>
      </c>
      <c r="CF63" s="458"/>
      <c r="CG63" s="458"/>
      <c r="CL63" s="492"/>
      <c r="CM63" s="492"/>
    </row>
    <row r="64" spans="1:93" s="139" customFormat="1" ht="13.8" x14ac:dyDescent="0.3">
      <c r="A64" s="162" t="s">
        <v>123</v>
      </c>
      <c r="B64" s="139" t="s">
        <v>111</v>
      </c>
      <c r="C64" s="139" t="s">
        <v>120</v>
      </c>
      <c r="D64" s="444">
        <v>3</v>
      </c>
      <c r="E64" s="139" t="s">
        <v>112</v>
      </c>
      <c r="F64" s="275" t="s">
        <v>514</v>
      </c>
      <c r="G64" s="147">
        <v>1976</v>
      </c>
      <c r="H64" s="148">
        <v>27881</v>
      </c>
      <c r="I64" s="148">
        <v>28048</v>
      </c>
      <c r="J64" s="149">
        <f>I64-H64+1</f>
        <v>168</v>
      </c>
      <c r="K64" s="153" t="s">
        <v>848</v>
      </c>
      <c r="L64" s="153" t="s">
        <v>69</v>
      </c>
      <c r="M64" s="153" t="s">
        <v>848</v>
      </c>
      <c r="N64" s="204" t="s">
        <v>69</v>
      </c>
      <c r="O64" s="265" t="s">
        <v>848</v>
      </c>
      <c r="P64" s="317">
        <f>P65+O66</f>
        <v>16002</v>
      </c>
      <c r="Q64" s="204" t="s">
        <v>69</v>
      </c>
      <c r="R64" s="204" t="s">
        <v>69</v>
      </c>
      <c r="S64" s="204" t="s">
        <v>69</v>
      </c>
      <c r="T64" s="204" t="s">
        <v>69</v>
      </c>
      <c r="U64" s="204" t="s">
        <v>69</v>
      </c>
      <c r="V64" s="204" t="s">
        <v>69</v>
      </c>
      <c r="W64" s="204" t="s">
        <v>69</v>
      </c>
      <c r="X64" s="153" t="s">
        <v>69</v>
      </c>
      <c r="Y64" s="153" t="s">
        <v>848</v>
      </c>
      <c r="Z64" s="153" t="s">
        <v>848</v>
      </c>
      <c r="AA64" s="153" t="s">
        <v>848</v>
      </c>
      <c r="AB64" s="153" t="s">
        <v>848</v>
      </c>
      <c r="AC64" s="153" t="s">
        <v>848</v>
      </c>
      <c r="AD64" s="153" t="s">
        <v>848</v>
      </c>
      <c r="AE64" s="153" t="s">
        <v>848</v>
      </c>
      <c r="AF64" s="153" t="s">
        <v>848</v>
      </c>
      <c r="AG64" s="153" t="s">
        <v>848</v>
      </c>
      <c r="AH64" s="153" t="s">
        <v>848</v>
      </c>
      <c r="AI64" s="142" t="s">
        <v>69</v>
      </c>
      <c r="AJ64" s="142" t="s">
        <v>69</v>
      </c>
      <c r="AK64" s="142" t="s">
        <v>69</v>
      </c>
      <c r="AL64" s="142" t="s">
        <v>69</v>
      </c>
      <c r="AM64" s="142" t="s">
        <v>69</v>
      </c>
      <c r="AN64" s="142" t="s">
        <v>69</v>
      </c>
      <c r="AO64" s="142" t="s">
        <v>69</v>
      </c>
      <c r="AP64" s="142" t="s">
        <v>69</v>
      </c>
      <c r="AQ64" s="142" t="s">
        <v>69</v>
      </c>
      <c r="AR64" s="142" t="s">
        <v>69</v>
      </c>
      <c r="AS64" s="157">
        <f>SUM(AS65:AS66)</f>
        <v>254630.58000000002</v>
      </c>
      <c r="AT64" s="179" t="s">
        <v>69</v>
      </c>
      <c r="AU64" s="150" t="s">
        <v>69</v>
      </c>
      <c r="AV64" s="150" t="s">
        <v>69</v>
      </c>
      <c r="AW64" s="150" t="s">
        <v>69</v>
      </c>
      <c r="AX64" s="142" t="s">
        <v>69</v>
      </c>
      <c r="AY64" s="142" t="s">
        <v>69</v>
      </c>
      <c r="AZ64" s="142" t="s">
        <v>69</v>
      </c>
      <c r="BA64" s="142" t="s">
        <v>69</v>
      </c>
      <c r="BB64" s="142" t="s">
        <v>69</v>
      </c>
      <c r="BC64" s="157">
        <f>SUM(BC65:BC66)</f>
        <v>42386</v>
      </c>
      <c r="BD64" s="179" t="s">
        <v>69</v>
      </c>
      <c r="BE64" s="510">
        <f>AS64/BC64</f>
        <v>6.0074217902137503</v>
      </c>
      <c r="BF64" s="142" t="s">
        <v>848</v>
      </c>
      <c r="BG64" s="142" t="s">
        <v>848</v>
      </c>
      <c r="BH64" s="142" t="s">
        <v>69</v>
      </c>
      <c r="BI64" s="142" t="s">
        <v>69</v>
      </c>
      <c r="BJ64" s="157">
        <f>SUM(BJ65:BJ66)</f>
        <v>1054</v>
      </c>
      <c r="BK64" s="153" t="s">
        <v>69</v>
      </c>
      <c r="BL64" s="140" t="s">
        <v>69</v>
      </c>
      <c r="BM64" s="153" t="s">
        <v>69</v>
      </c>
      <c r="BN64" s="153" t="s">
        <v>69</v>
      </c>
      <c r="BO64" s="153" t="s">
        <v>69</v>
      </c>
      <c r="BP64" s="150" t="s">
        <v>69</v>
      </c>
      <c r="BQ64" s="150" t="s">
        <v>69</v>
      </c>
      <c r="BR64" s="150" t="s">
        <v>69</v>
      </c>
      <c r="BS64" s="150" t="s">
        <v>69</v>
      </c>
      <c r="BT64" s="150" t="s">
        <v>69</v>
      </c>
      <c r="BU64" s="150" t="s">
        <v>69</v>
      </c>
      <c r="BV64" s="150" t="s">
        <v>69</v>
      </c>
      <c r="BW64" s="153" t="s">
        <v>69</v>
      </c>
      <c r="BX64" s="156">
        <f>SUM(BX65:BX66)</f>
        <v>107</v>
      </c>
      <c r="BY64" s="496">
        <f>SUM(BY65:BY66)</f>
        <v>395</v>
      </c>
      <c r="BZ64" s="153" t="s">
        <v>69</v>
      </c>
      <c r="CA64" s="153" t="s">
        <v>69</v>
      </c>
      <c r="CB64" s="153" t="s">
        <v>69</v>
      </c>
      <c r="CC64" s="153" t="s">
        <v>69</v>
      </c>
      <c r="CD64" s="153" t="s">
        <v>69</v>
      </c>
      <c r="CE64" s="153" t="s">
        <v>69</v>
      </c>
      <c r="CF64" s="153"/>
      <c r="CG64" s="153"/>
      <c r="CH64" s="260">
        <f>SUM(CH65:CH66)</f>
        <v>395</v>
      </c>
      <c r="CJ64" s="497"/>
      <c r="CK64" s="498"/>
      <c r="CL64" s="499"/>
      <c r="CM64" s="499"/>
      <c r="CN64" s="497"/>
      <c r="CO64" s="497"/>
    </row>
    <row r="65" spans="1:93" s="275" customFormat="1" ht="13.8" x14ac:dyDescent="0.3">
      <c r="D65" s="451">
        <v>1</v>
      </c>
      <c r="E65" s="275" t="s">
        <v>121</v>
      </c>
      <c r="F65" s="275" t="s">
        <v>637</v>
      </c>
      <c r="G65" s="452">
        <v>1976</v>
      </c>
      <c r="H65" s="276">
        <v>27881</v>
      </c>
      <c r="I65" s="276">
        <v>28048</v>
      </c>
      <c r="J65" s="453">
        <f t="shared" ref="J65:J84" si="16">I65-H65+1</f>
        <v>168</v>
      </c>
      <c r="K65" s="461" t="s">
        <v>69</v>
      </c>
      <c r="L65" s="461" t="s">
        <v>69</v>
      </c>
      <c r="M65" s="461" t="s">
        <v>848</v>
      </c>
      <c r="N65" s="461" t="s">
        <v>69</v>
      </c>
      <c r="O65" s="461" t="s">
        <v>848</v>
      </c>
      <c r="P65" s="231">
        <v>7536</v>
      </c>
      <c r="Q65" s="461" t="s">
        <v>69</v>
      </c>
      <c r="R65" s="461" t="s">
        <v>69</v>
      </c>
      <c r="S65" s="461" t="s">
        <v>69</v>
      </c>
      <c r="T65" s="461" t="s">
        <v>69</v>
      </c>
      <c r="U65" s="461" t="s">
        <v>69</v>
      </c>
      <c r="V65" s="461" t="s">
        <v>69</v>
      </c>
      <c r="W65" s="461" t="s">
        <v>69</v>
      </c>
      <c r="X65" s="461" t="s">
        <v>69</v>
      </c>
      <c r="Y65" s="461" t="s">
        <v>848</v>
      </c>
      <c r="Z65" s="461" t="s">
        <v>848</v>
      </c>
      <c r="AA65" s="461" t="s">
        <v>848</v>
      </c>
      <c r="AB65" s="461" t="s">
        <v>848</v>
      </c>
      <c r="AC65" s="461" t="s">
        <v>848</v>
      </c>
      <c r="AD65" s="461" t="s">
        <v>848</v>
      </c>
      <c r="AE65" s="461" t="s">
        <v>848</v>
      </c>
      <c r="AF65" s="461" t="s">
        <v>848</v>
      </c>
      <c r="AG65" s="461" t="s">
        <v>848</v>
      </c>
      <c r="AH65" s="461" t="s">
        <v>848</v>
      </c>
      <c r="AI65" s="137" t="s">
        <v>69</v>
      </c>
      <c r="AJ65" s="137" t="s">
        <v>69</v>
      </c>
      <c r="AK65" s="137" t="s">
        <v>69</v>
      </c>
      <c r="AL65" s="137" t="s">
        <v>69</v>
      </c>
      <c r="AM65" s="137" t="s">
        <v>69</v>
      </c>
      <c r="AN65" s="137" t="s">
        <v>69</v>
      </c>
      <c r="AO65" s="137" t="s">
        <v>69</v>
      </c>
      <c r="AP65" s="137" t="s">
        <v>69</v>
      </c>
      <c r="AQ65" s="137" t="s">
        <v>69</v>
      </c>
      <c r="AR65" s="137" t="s">
        <v>69</v>
      </c>
      <c r="AS65" s="137">
        <f>AT65</f>
        <v>211200</v>
      </c>
      <c r="AT65" s="122">
        <v>211200</v>
      </c>
      <c r="AU65" s="470" t="s">
        <v>69</v>
      </c>
      <c r="AV65" s="470" t="s">
        <v>69</v>
      </c>
      <c r="AW65" s="470" t="s">
        <v>69</v>
      </c>
      <c r="AX65" s="137" t="s">
        <v>69</v>
      </c>
      <c r="AY65" s="137" t="s">
        <v>69</v>
      </c>
      <c r="AZ65" s="137" t="s">
        <v>69</v>
      </c>
      <c r="BA65" s="137" t="s">
        <v>69</v>
      </c>
      <c r="BB65" s="137" t="s">
        <v>69</v>
      </c>
      <c r="BC65" s="231">
        <f>BD65</f>
        <v>33920</v>
      </c>
      <c r="BD65" s="137">
        <v>33920</v>
      </c>
      <c r="BE65" s="232">
        <v>5.13</v>
      </c>
      <c r="BF65" s="137" t="s">
        <v>848</v>
      </c>
      <c r="BG65" s="137" t="s">
        <v>848</v>
      </c>
      <c r="BH65" s="137" t="s">
        <v>69</v>
      </c>
      <c r="BI65" s="137" t="s">
        <v>69</v>
      </c>
      <c r="BJ65" s="229">
        <v>1018</v>
      </c>
      <c r="BK65" s="461" t="s">
        <v>69</v>
      </c>
      <c r="BL65" s="457" t="s">
        <v>69</v>
      </c>
      <c r="BM65" s="461" t="s">
        <v>69</v>
      </c>
      <c r="BN65" s="461" t="s">
        <v>69</v>
      </c>
      <c r="BO65" s="461" t="s">
        <v>69</v>
      </c>
      <c r="BP65" s="470" t="s">
        <v>69</v>
      </c>
      <c r="BQ65" s="470" t="s">
        <v>69</v>
      </c>
      <c r="BR65" s="470" t="s">
        <v>69</v>
      </c>
      <c r="BS65" s="470" t="s">
        <v>69</v>
      </c>
      <c r="BT65" s="470" t="s">
        <v>69</v>
      </c>
      <c r="BU65" s="470" t="s">
        <v>69</v>
      </c>
      <c r="BV65" s="470" t="s">
        <v>69</v>
      </c>
      <c r="BW65" s="461" t="s">
        <v>69</v>
      </c>
      <c r="BX65" s="229" t="s">
        <v>134</v>
      </c>
      <c r="BY65" s="229">
        <v>395</v>
      </c>
      <c r="BZ65" s="461" t="s">
        <v>69</v>
      </c>
      <c r="CA65" s="461" t="s">
        <v>69</v>
      </c>
      <c r="CB65" s="461" t="s">
        <v>69</v>
      </c>
      <c r="CC65" s="461" t="s">
        <v>69</v>
      </c>
      <c r="CD65" s="461" t="s">
        <v>69</v>
      </c>
      <c r="CE65" s="461" t="s">
        <v>69</v>
      </c>
      <c r="CF65" s="461"/>
      <c r="CG65" s="461"/>
      <c r="CH65" s="275">
        <v>395</v>
      </c>
      <c r="CJ65" s="231">
        <v>156793</v>
      </c>
      <c r="CK65" s="229">
        <v>30591</v>
      </c>
      <c r="CL65" s="495">
        <v>5.13</v>
      </c>
      <c r="CM65" s="455">
        <v>9816</v>
      </c>
      <c r="CN65" s="231">
        <v>915</v>
      </c>
      <c r="CO65" s="231">
        <v>355</v>
      </c>
    </row>
    <row r="66" spans="1:93" s="275" customFormat="1" ht="13.8" x14ac:dyDescent="0.3">
      <c r="D66" s="451">
        <v>2</v>
      </c>
      <c r="E66" s="275" t="s">
        <v>122</v>
      </c>
      <c r="F66" s="275" t="s">
        <v>858</v>
      </c>
      <c r="G66" s="452">
        <v>1976</v>
      </c>
      <c r="H66" s="276">
        <v>27964</v>
      </c>
      <c r="I66" s="276">
        <v>27966</v>
      </c>
      <c r="J66" s="453">
        <f t="shared" si="16"/>
        <v>3</v>
      </c>
      <c r="K66" s="461" t="s">
        <v>69</v>
      </c>
      <c r="L66" s="461" t="s">
        <v>69</v>
      </c>
      <c r="M66" s="461" t="s">
        <v>848</v>
      </c>
      <c r="N66" s="461" t="s">
        <v>69</v>
      </c>
      <c r="O66" s="470">
        <v>8466</v>
      </c>
      <c r="P66" s="137" t="s">
        <v>69</v>
      </c>
      <c r="Q66" s="461" t="s">
        <v>69</v>
      </c>
      <c r="R66" s="461" t="s">
        <v>69</v>
      </c>
      <c r="S66" s="461" t="s">
        <v>69</v>
      </c>
      <c r="T66" s="461" t="s">
        <v>69</v>
      </c>
      <c r="U66" s="461" t="s">
        <v>69</v>
      </c>
      <c r="V66" s="461" t="s">
        <v>69</v>
      </c>
      <c r="W66" s="461" t="s">
        <v>69</v>
      </c>
      <c r="X66" s="461" t="s">
        <v>69</v>
      </c>
      <c r="Y66" s="461" t="s">
        <v>848</v>
      </c>
      <c r="Z66" s="461" t="s">
        <v>848</v>
      </c>
      <c r="AA66" s="461" t="s">
        <v>848</v>
      </c>
      <c r="AB66" s="461" t="s">
        <v>848</v>
      </c>
      <c r="AC66" s="461" t="s">
        <v>848</v>
      </c>
      <c r="AD66" s="461" t="s">
        <v>848</v>
      </c>
      <c r="AE66" s="461" t="s">
        <v>848</v>
      </c>
      <c r="AF66" s="461" t="s">
        <v>848</v>
      </c>
      <c r="AG66" s="461" t="s">
        <v>848</v>
      </c>
      <c r="AH66" s="461" t="s">
        <v>848</v>
      </c>
      <c r="AI66" s="137" t="s">
        <v>69</v>
      </c>
      <c r="AJ66" s="137" t="s">
        <v>69</v>
      </c>
      <c r="AK66" s="137" t="s">
        <v>69</v>
      </c>
      <c r="AL66" s="137" t="s">
        <v>69</v>
      </c>
      <c r="AM66" s="137" t="s">
        <v>69</v>
      </c>
      <c r="AN66" s="137" t="s">
        <v>69</v>
      </c>
      <c r="AO66" s="137" t="s">
        <v>69</v>
      </c>
      <c r="AP66" s="137" t="s">
        <v>69</v>
      </c>
      <c r="AQ66" s="137" t="s">
        <v>69</v>
      </c>
      <c r="AR66" s="137" t="s">
        <v>69</v>
      </c>
      <c r="AS66" s="125">
        <f>O66*BE66</f>
        <v>43430.58</v>
      </c>
      <c r="AT66" s="122" t="s">
        <v>69</v>
      </c>
      <c r="AU66" s="470" t="s">
        <v>69</v>
      </c>
      <c r="AV66" s="470" t="s">
        <v>69</v>
      </c>
      <c r="AW66" s="470" t="s">
        <v>69</v>
      </c>
      <c r="AX66" s="137" t="s">
        <v>69</v>
      </c>
      <c r="AY66" s="137" t="s">
        <v>69</v>
      </c>
      <c r="AZ66" s="137" t="s">
        <v>69</v>
      </c>
      <c r="BA66" s="137" t="s">
        <v>69</v>
      </c>
      <c r="BB66" s="137" t="s">
        <v>69</v>
      </c>
      <c r="BC66" s="231">
        <f>BD66</f>
        <v>8466</v>
      </c>
      <c r="BD66" s="229">
        <f>O66</f>
        <v>8466</v>
      </c>
      <c r="BE66" s="123">
        <f>BE65</f>
        <v>5.13</v>
      </c>
      <c r="BF66" s="137" t="s">
        <v>848</v>
      </c>
      <c r="BG66" s="137" t="s">
        <v>848</v>
      </c>
      <c r="BH66" s="137" t="s">
        <v>69</v>
      </c>
      <c r="BI66" s="137" t="s">
        <v>69</v>
      </c>
      <c r="BJ66" s="229">
        <v>36</v>
      </c>
      <c r="BK66" s="461" t="s">
        <v>69</v>
      </c>
      <c r="BL66" s="457" t="s">
        <v>69</v>
      </c>
      <c r="BM66" s="461" t="s">
        <v>69</v>
      </c>
      <c r="BN66" s="461" t="s">
        <v>69</v>
      </c>
      <c r="BO66" s="461" t="s">
        <v>69</v>
      </c>
      <c r="BP66" s="470" t="s">
        <v>69</v>
      </c>
      <c r="BQ66" s="470" t="s">
        <v>69</v>
      </c>
      <c r="BR66" s="470" t="s">
        <v>69</v>
      </c>
      <c r="BS66" s="470" t="s">
        <v>69</v>
      </c>
      <c r="BT66" s="470" t="s">
        <v>69</v>
      </c>
      <c r="BU66" s="470" t="s">
        <v>69</v>
      </c>
      <c r="BV66" s="470" t="s">
        <v>69</v>
      </c>
      <c r="BW66" s="461" t="s">
        <v>69</v>
      </c>
      <c r="BX66" s="229">
        <v>107</v>
      </c>
      <c r="BY66" s="461" t="s">
        <v>69</v>
      </c>
      <c r="BZ66" s="461" t="s">
        <v>69</v>
      </c>
      <c r="CA66" s="461" t="s">
        <v>69</v>
      </c>
      <c r="CB66" s="461" t="s">
        <v>69</v>
      </c>
      <c r="CC66" s="461" t="s">
        <v>69</v>
      </c>
      <c r="CD66" s="461" t="s">
        <v>69</v>
      </c>
      <c r="CE66" s="461" t="s">
        <v>69</v>
      </c>
      <c r="CF66" s="461"/>
      <c r="CG66" s="461"/>
      <c r="CJ66" s="231"/>
      <c r="CK66" s="229"/>
      <c r="CL66" s="495"/>
      <c r="CM66" s="495"/>
      <c r="CN66" s="231"/>
      <c r="CO66" s="231"/>
    </row>
    <row r="67" spans="1:93" s="139" customFormat="1" ht="13.8" x14ac:dyDescent="0.3">
      <c r="A67" s="162" t="s">
        <v>119</v>
      </c>
      <c r="B67" s="139" t="s">
        <v>111</v>
      </c>
      <c r="C67" s="139" t="s">
        <v>120</v>
      </c>
      <c r="D67" s="444">
        <v>3</v>
      </c>
      <c r="E67" s="139" t="s">
        <v>112</v>
      </c>
      <c r="F67" s="275" t="s">
        <v>514</v>
      </c>
      <c r="G67" s="147">
        <v>1977</v>
      </c>
      <c r="H67" s="148">
        <v>28246</v>
      </c>
      <c r="I67" s="148">
        <v>28398</v>
      </c>
      <c r="J67" s="149">
        <f>I67-H67+1</f>
        <v>153</v>
      </c>
      <c r="K67" s="153" t="s">
        <v>848</v>
      </c>
      <c r="L67" s="153" t="s">
        <v>69</v>
      </c>
      <c r="M67" s="153" t="s">
        <v>848</v>
      </c>
      <c r="N67" s="204" t="s">
        <v>69</v>
      </c>
      <c r="O67" s="265" t="s">
        <v>848</v>
      </c>
      <c r="P67" s="342">
        <f>P68+O69</f>
        <v>13082</v>
      </c>
      <c r="Q67" s="204" t="s">
        <v>69</v>
      </c>
      <c r="R67" s="204" t="s">
        <v>69</v>
      </c>
      <c r="S67" s="204" t="s">
        <v>69</v>
      </c>
      <c r="T67" s="204" t="s">
        <v>69</v>
      </c>
      <c r="U67" s="204" t="s">
        <v>69</v>
      </c>
      <c r="V67" s="204" t="s">
        <v>69</v>
      </c>
      <c r="W67" s="204" t="s">
        <v>69</v>
      </c>
      <c r="X67" s="153" t="s">
        <v>69</v>
      </c>
      <c r="Y67" s="153" t="s">
        <v>848</v>
      </c>
      <c r="Z67" s="153" t="s">
        <v>848</v>
      </c>
      <c r="AA67" s="153" t="s">
        <v>848</v>
      </c>
      <c r="AB67" s="153" t="s">
        <v>848</v>
      </c>
      <c r="AC67" s="153" t="s">
        <v>848</v>
      </c>
      <c r="AD67" s="153" t="s">
        <v>848</v>
      </c>
      <c r="AE67" s="153" t="s">
        <v>848</v>
      </c>
      <c r="AF67" s="153" t="s">
        <v>848</v>
      </c>
      <c r="AG67" s="153" t="s">
        <v>848</v>
      </c>
      <c r="AH67" s="153" t="s">
        <v>848</v>
      </c>
      <c r="AI67" s="142" t="s">
        <v>69</v>
      </c>
      <c r="AJ67" s="142" t="s">
        <v>69</v>
      </c>
      <c r="AK67" s="142" t="s">
        <v>69</v>
      </c>
      <c r="AL67" s="142" t="s">
        <v>69</v>
      </c>
      <c r="AM67" s="142" t="s">
        <v>69</v>
      </c>
      <c r="AN67" s="142" t="s">
        <v>69</v>
      </c>
      <c r="AO67" s="142" t="s">
        <v>69</v>
      </c>
      <c r="AP67" s="142" t="s">
        <v>69</v>
      </c>
      <c r="AQ67" s="142" t="s">
        <v>69</v>
      </c>
      <c r="AR67" s="142" t="s">
        <v>69</v>
      </c>
      <c r="AS67" s="157">
        <f>SUM(AS68:AS69)</f>
        <v>318592.90000000002</v>
      </c>
      <c r="AT67" s="179" t="s">
        <v>69</v>
      </c>
      <c r="AU67" s="150" t="s">
        <v>69</v>
      </c>
      <c r="AV67" s="150" t="s">
        <v>69</v>
      </c>
      <c r="AW67" s="150" t="s">
        <v>69</v>
      </c>
      <c r="AX67" s="142" t="s">
        <v>69</v>
      </c>
      <c r="AY67" s="142" t="s">
        <v>69</v>
      </c>
      <c r="AZ67" s="142" t="s">
        <v>69</v>
      </c>
      <c r="BA67" s="142" t="s">
        <v>69</v>
      </c>
      <c r="BB67" s="142" t="s">
        <v>69</v>
      </c>
      <c r="BC67" s="157">
        <f>SUM(BC68:BC69)</f>
        <v>62819</v>
      </c>
      <c r="BD67" s="179" t="s">
        <v>69</v>
      </c>
      <c r="BE67" s="510">
        <f>AS67/BC67</f>
        <v>5.071600948757542</v>
      </c>
      <c r="BF67" s="142" t="s">
        <v>848</v>
      </c>
      <c r="BG67" s="142" t="s">
        <v>848</v>
      </c>
      <c r="BH67" s="142" t="s">
        <v>69</v>
      </c>
      <c r="BI67" s="142" t="s">
        <v>69</v>
      </c>
      <c r="BJ67" s="157">
        <f>SUM(BJ68:BJ69)</f>
        <v>1154</v>
      </c>
      <c r="BK67" s="153" t="s">
        <v>69</v>
      </c>
      <c r="BL67" s="140" t="s">
        <v>69</v>
      </c>
      <c r="BM67" s="153" t="s">
        <v>69</v>
      </c>
      <c r="BN67" s="153" t="s">
        <v>69</v>
      </c>
      <c r="BO67" s="153" t="s">
        <v>69</v>
      </c>
      <c r="BP67" s="150" t="s">
        <v>69</v>
      </c>
      <c r="BQ67" s="150" t="s">
        <v>69</v>
      </c>
      <c r="BR67" s="150" t="s">
        <v>69</v>
      </c>
      <c r="BS67" s="150" t="s">
        <v>69</v>
      </c>
      <c r="BT67" s="150" t="s">
        <v>69</v>
      </c>
      <c r="BU67" s="150" t="s">
        <v>69</v>
      </c>
      <c r="BV67" s="150" t="s">
        <v>69</v>
      </c>
      <c r="BW67" s="153" t="s">
        <v>69</v>
      </c>
      <c r="BX67" s="156">
        <f>SUM(BX68:BX69)</f>
        <v>0</v>
      </c>
      <c r="BY67" s="153" t="s">
        <v>69</v>
      </c>
      <c r="BZ67" s="153" t="s">
        <v>69</v>
      </c>
      <c r="CA67" s="153" t="s">
        <v>69</v>
      </c>
      <c r="CB67" s="153" t="s">
        <v>69</v>
      </c>
      <c r="CC67" s="153" t="s">
        <v>69</v>
      </c>
      <c r="CD67" s="153" t="s">
        <v>69</v>
      </c>
      <c r="CE67" s="153" t="s">
        <v>69</v>
      </c>
      <c r="CF67" s="153"/>
      <c r="CG67" s="153"/>
      <c r="CJ67" s="497"/>
      <c r="CK67" s="498"/>
      <c r="CL67" s="499"/>
      <c r="CM67" s="499"/>
      <c r="CN67" s="497"/>
      <c r="CO67" s="497"/>
    </row>
    <row r="68" spans="1:93" s="275" customFormat="1" ht="13.8" x14ac:dyDescent="0.3">
      <c r="D68" s="451">
        <v>1.5</v>
      </c>
      <c r="E68" s="275" t="s">
        <v>115</v>
      </c>
      <c r="F68" s="275" t="s">
        <v>642</v>
      </c>
      <c r="G68" s="452">
        <v>1977</v>
      </c>
      <c r="H68" s="276">
        <v>28246</v>
      </c>
      <c r="I68" s="276">
        <v>28398</v>
      </c>
      <c r="J68" s="453">
        <f t="shared" si="16"/>
        <v>153</v>
      </c>
      <c r="K68" s="461" t="s">
        <v>69</v>
      </c>
      <c r="L68" s="461" t="s">
        <v>69</v>
      </c>
      <c r="M68" s="461" t="s">
        <v>848</v>
      </c>
      <c r="N68" s="461" t="s">
        <v>69</v>
      </c>
      <c r="O68" s="470" t="s">
        <v>848</v>
      </c>
      <c r="P68" s="137">
        <v>4320</v>
      </c>
      <c r="Q68" s="461" t="s">
        <v>69</v>
      </c>
      <c r="R68" s="461" t="s">
        <v>69</v>
      </c>
      <c r="S68" s="461" t="s">
        <v>69</v>
      </c>
      <c r="T68" s="461" t="s">
        <v>69</v>
      </c>
      <c r="U68" s="461" t="s">
        <v>69</v>
      </c>
      <c r="V68" s="461" t="s">
        <v>69</v>
      </c>
      <c r="W68" s="461" t="s">
        <v>69</v>
      </c>
      <c r="X68" s="461" t="s">
        <v>69</v>
      </c>
      <c r="Y68" s="461" t="s">
        <v>848</v>
      </c>
      <c r="Z68" s="461" t="s">
        <v>848</v>
      </c>
      <c r="AA68" s="461" t="s">
        <v>848</v>
      </c>
      <c r="AB68" s="461" t="s">
        <v>848</v>
      </c>
      <c r="AC68" s="461" t="s">
        <v>848</v>
      </c>
      <c r="AD68" s="461" t="s">
        <v>848</v>
      </c>
      <c r="AE68" s="461" t="s">
        <v>848</v>
      </c>
      <c r="AF68" s="461" t="s">
        <v>848</v>
      </c>
      <c r="AG68" s="461" t="s">
        <v>848</v>
      </c>
      <c r="AH68" s="461" t="s">
        <v>848</v>
      </c>
      <c r="AI68" s="137" t="s">
        <v>69</v>
      </c>
      <c r="AJ68" s="137" t="s">
        <v>69</v>
      </c>
      <c r="AK68" s="137" t="s">
        <v>69</v>
      </c>
      <c r="AL68" s="137" t="s">
        <v>69</v>
      </c>
      <c r="AM68" s="137" t="s">
        <v>69</v>
      </c>
      <c r="AN68" s="137" t="s">
        <v>69</v>
      </c>
      <c r="AO68" s="137" t="s">
        <v>69</v>
      </c>
      <c r="AP68" s="137" t="s">
        <v>69</v>
      </c>
      <c r="AQ68" s="137" t="s">
        <v>69</v>
      </c>
      <c r="AR68" s="137" t="s">
        <v>69</v>
      </c>
      <c r="AS68" s="137">
        <f>AT68</f>
        <v>275221</v>
      </c>
      <c r="AT68" s="122">
        <v>275221</v>
      </c>
      <c r="AU68" s="470" t="s">
        <v>69</v>
      </c>
      <c r="AV68" s="470" t="s">
        <v>69</v>
      </c>
      <c r="AW68" s="470" t="s">
        <v>69</v>
      </c>
      <c r="AX68" s="137" t="s">
        <v>69</v>
      </c>
      <c r="AY68" s="137" t="s">
        <v>69</v>
      </c>
      <c r="AZ68" s="137" t="s">
        <v>69</v>
      </c>
      <c r="BA68" s="137" t="s">
        <v>69</v>
      </c>
      <c r="BB68" s="137" t="s">
        <v>69</v>
      </c>
      <c r="BC68" s="231">
        <f>BD68</f>
        <v>54057</v>
      </c>
      <c r="BD68" s="137">
        <v>54057</v>
      </c>
      <c r="BE68" s="232">
        <v>4.95</v>
      </c>
      <c r="BF68" s="137" t="s">
        <v>848</v>
      </c>
      <c r="BG68" s="137" t="s">
        <v>848</v>
      </c>
      <c r="BH68" s="137" t="s">
        <v>69</v>
      </c>
      <c r="BI68" s="137" t="s">
        <v>69</v>
      </c>
      <c r="BJ68" s="231">
        <v>952</v>
      </c>
      <c r="BK68" s="461" t="s">
        <v>69</v>
      </c>
      <c r="BL68" s="457" t="s">
        <v>69</v>
      </c>
      <c r="BM68" s="461" t="s">
        <v>69</v>
      </c>
      <c r="BN68" s="461" t="s">
        <v>69</v>
      </c>
      <c r="BO68" s="461" t="s">
        <v>69</v>
      </c>
      <c r="BP68" s="470" t="s">
        <v>69</v>
      </c>
      <c r="BQ68" s="470" t="s">
        <v>69</v>
      </c>
      <c r="BR68" s="470" t="s">
        <v>69</v>
      </c>
      <c r="BS68" s="470" t="s">
        <v>69</v>
      </c>
      <c r="BT68" s="470" t="s">
        <v>69</v>
      </c>
      <c r="BU68" s="470" t="s">
        <v>69</v>
      </c>
      <c r="BV68" s="470" t="s">
        <v>69</v>
      </c>
      <c r="BW68" s="461" t="s">
        <v>69</v>
      </c>
      <c r="BX68" s="137" t="s">
        <v>69</v>
      </c>
      <c r="BY68" s="461" t="s">
        <v>69</v>
      </c>
      <c r="BZ68" s="461" t="s">
        <v>69</v>
      </c>
      <c r="CA68" s="461" t="s">
        <v>69</v>
      </c>
      <c r="CB68" s="461" t="s">
        <v>69</v>
      </c>
      <c r="CC68" s="461" t="s">
        <v>69</v>
      </c>
      <c r="CD68" s="461" t="s">
        <v>69</v>
      </c>
      <c r="CE68" s="461" t="s">
        <v>69</v>
      </c>
      <c r="CF68" s="461"/>
      <c r="CG68" s="461"/>
      <c r="CH68" s="275">
        <v>509</v>
      </c>
      <c r="CI68" s="275" t="s">
        <v>641</v>
      </c>
      <c r="CJ68" s="231">
        <v>219174</v>
      </c>
      <c r="CK68" s="229">
        <v>44240</v>
      </c>
      <c r="CL68" s="495">
        <v>4.95</v>
      </c>
      <c r="CM68" s="455">
        <v>15300</v>
      </c>
      <c r="CN68" s="231">
        <v>1026</v>
      </c>
      <c r="CO68" s="231">
        <v>400</v>
      </c>
    </row>
    <row r="69" spans="1:93" s="275" customFormat="1" ht="13.8" x14ac:dyDescent="0.3">
      <c r="D69" s="451">
        <v>2</v>
      </c>
      <c r="E69" s="275" t="s">
        <v>117</v>
      </c>
      <c r="F69" s="275" t="s">
        <v>857</v>
      </c>
      <c r="G69" s="452">
        <v>1977</v>
      </c>
      <c r="H69" s="276">
        <v>28342</v>
      </c>
      <c r="I69" s="276">
        <v>28344</v>
      </c>
      <c r="J69" s="453">
        <f t="shared" si="16"/>
        <v>3</v>
      </c>
      <c r="K69" s="461" t="s">
        <v>69</v>
      </c>
      <c r="L69" s="461" t="s">
        <v>69</v>
      </c>
      <c r="M69" s="461" t="s">
        <v>848</v>
      </c>
      <c r="N69" s="461" t="s">
        <v>69</v>
      </c>
      <c r="O69" s="470">
        <v>8762</v>
      </c>
      <c r="P69" s="137" t="s">
        <v>69</v>
      </c>
      <c r="Q69" s="461" t="s">
        <v>69</v>
      </c>
      <c r="R69" s="461" t="s">
        <v>69</v>
      </c>
      <c r="S69" s="461" t="s">
        <v>69</v>
      </c>
      <c r="T69" s="461" t="s">
        <v>69</v>
      </c>
      <c r="U69" s="461" t="s">
        <v>69</v>
      </c>
      <c r="V69" s="461" t="s">
        <v>69</v>
      </c>
      <c r="W69" s="461" t="s">
        <v>69</v>
      </c>
      <c r="X69" s="461" t="s">
        <v>69</v>
      </c>
      <c r="Y69" s="461" t="s">
        <v>848</v>
      </c>
      <c r="Z69" s="461" t="s">
        <v>848</v>
      </c>
      <c r="AA69" s="461" t="s">
        <v>848</v>
      </c>
      <c r="AB69" s="461" t="s">
        <v>848</v>
      </c>
      <c r="AC69" s="461" t="s">
        <v>848</v>
      </c>
      <c r="AD69" s="461" t="s">
        <v>848</v>
      </c>
      <c r="AE69" s="461" t="s">
        <v>848</v>
      </c>
      <c r="AF69" s="461" t="s">
        <v>848</v>
      </c>
      <c r="AG69" s="461" t="s">
        <v>848</v>
      </c>
      <c r="AH69" s="461" t="s">
        <v>848</v>
      </c>
      <c r="AI69" s="137" t="s">
        <v>69</v>
      </c>
      <c r="AJ69" s="137" t="s">
        <v>69</v>
      </c>
      <c r="AK69" s="137" t="s">
        <v>69</v>
      </c>
      <c r="AL69" s="137" t="s">
        <v>69</v>
      </c>
      <c r="AM69" s="137" t="s">
        <v>69</v>
      </c>
      <c r="AN69" s="137" t="s">
        <v>69</v>
      </c>
      <c r="AO69" s="137" t="s">
        <v>69</v>
      </c>
      <c r="AP69" s="137" t="s">
        <v>69</v>
      </c>
      <c r="AQ69" s="137" t="s">
        <v>69</v>
      </c>
      <c r="AR69" s="137" t="s">
        <v>69</v>
      </c>
      <c r="AS69" s="125">
        <f>O69*BE69</f>
        <v>43371.9</v>
      </c>
      <c r="AT69" s="122" t="s">
        <v>69</v>
      </c>
      <c r="AU69" s="470" t="s">
        <v>69</v>
      </c>
      <c r="AV69" s="470" t="s">
        <v>69</v>
      </c>
      <c r="AW69" s="470" t="s">
        <v>69</v>
      </c>
      <c r="AX69" s="137" t="s">
        <v>69</v>
      </c>
      <c r="AY69" s="137" t="s">
        <v>69</v>
      </c>
      <c r="AZ69" s="137" t="s">
        <v>69</v>
      </c>
      <c r="BA69" s="137" t="s">
        <v>69</v>
      </c>
      <c r="BB69" s="137" t="s">
        <v>69</v>
      </c>
      <c r="BC69" s="231">
        <f>BD69</f>
        <v>8762</v>
      </c>
      <c r="BD69" s="229">
        <f>O69</f>
        <v>8762</v>
      </c>
      <c r="BE69" s="123">
        <f>BE68</f>
        <v>4.95</v>
      </c>
      <c r="BF69" s="137" t="s">
        <v>848</v>
      </c>
      <c r="BG69" s="137" t="s">
        <v>848</v>
      </c>
      <c r="BH69" s="137" t="s">
        <v>69</v>
      </c>
      <c r="BI69" s="137" t="s">
        <v>69</v>
      </c>
      <c r="BJ69" s="229">
        <v>202</v>
      </c>
      <c r="BK69" s="461" t="s">
        <v>69</v>
      </c>
      <c r="BL69" s="457" t="s">
        <v>69</v>
      </c>
      <c r="BM69" s="461" t="s">
        <v>69</v>
      </c>
      <c r="BN69" s="461" t="s">
        <v>69</v>
      </c>
      <c r="BO69" s="461" t="s">
        <v>69</v>
      </c>
      <c r="BP69" s="470" t="s">
        <v>69</v>
      </c>
      <c r="BQ69" s="470" t="s">
        <v>69</v>
      </c>
      <c r="BR69" s="470" t="s">
        <v>69</v>
      </c>
      <c r="BS69" s="470" t="s">
        <v>69</v>
      </c>
      <c r="BT69" s="470" t="s">
        <v>69</v>
      </c>
      <c r="BU69" s="470" t="s">
        <v>69</v>
      </c>
      <c r="BV69" s="470" t="s">
        <v>69</v>
      </c>
      <c r="BW69" s="461" t="s">
        <v>69</v>
      </c>
      <c r="BX69" s="229">
        <v>0</v>
      </c>
      <c r="BY69" s="461" t="s">
        <v>69</v>
      </c>
      <c r="BZ69" s="461" t="s">
        <v>69</v>
      </c>
      <c r="CA69" s="461" t="s">
        <v>69</v>
      </c>
      <c r="CB69" s="461" t="s">
        <v>69</v>
      </c>
      <c r="CC69" s="461" t="s">
        <v>69</v>
      </c>
      <c r="CD69" s="461" t="s">
        <v>69</v>
      </c>
      <c r="CE69" s="461" t="s">
        <v>69</v>
      </c>
      <c r="CF69" s="461"/>
      <c r="CG69" s="461"/>
      <c r="CJ69" s="231"/>
      <c r="CK69" s="229"/>
      <c r="CL69" s="495"/>
      <c r="CM69" s="495"/>
      <c r="CN69" s="231"/>
      <c r="CO69" s="231"/>
    </row>
    <row r="70" spans="1:93" s="139" customFormat="1" ht="13.8" x14ac:dyDescent="0.3">
      <c r="A70" s="162" t="s">
        <v>109</v>
      </c>
      <c r="B70" s="139" t="s">
        <v>111</v>
      </c>
      <c r="C70" s="139" t="s">
        <v>118</v>
      </c>
      <c r="D70" s="444">
        <v>3</v>
      </c>
      <c r="E70" s="139" t="s">
        <v>112</v>
      </c>
      <c r="F70" s="139" t="s">
        <v>514</v>
      </c>
      <c r="G70" s="147">
        <v>1978</v>
      </c>
      <c r="H70" s="148">
        <f>H71</f>
        <v>28613</v>
      </c>
      <c r="I70" s="148">
        <f>I71</f>
        <v>28760</v>
      </c>
      <c r="J70" s="149">
        <f>I70-H70+1</f>
        <v>148</v>
      </c>
      <c r="K70" s="153" t="s">
        <v>848</v>
      </c>
      <c r="L70" s="153" t="s">
        <v>69</v>
      </c>
      <c r="M70" s="153" t="s">
        <v>848</v>
      </c>
      <c r="N70" s="204" t="s">
        <v>69</v>
      </c>
      <c r="O70" s="265" t="s">
        <v>848</v>
      </c>
      <c r="P70" s="342">
        <f>P71+O72</f>
        <v>13866</v>
      </c>
      <c r="Q70" s="204" t="s">
        <v>69</v>
      </c>
      <c r="R70" s="204" t="s">
        <v>69</v>
      </c>
      <c r="S70" s="204" t="s">
        <v>69</v>
      </c>
      <c r="T70" s="204" t="s">
        <v>69</v>
      </c>
      <c r="U70" s="204" t="s">
        <v>69</v>
      </c>
      <c r="V70" s="204" t="s">
        <v>69</v>
      </c>
      <c r="W70" s="204" t="s">
        <v>69</v>
      </c>
      <c r="X70" s="153" t="s">
        <v>69</v>
      </c>
      <c r="Y70" s="153" t="s">
        <v>848</v>
      </c>
      <c r="Z70" s="153" t="s">
        <v>848</v>
      </c>
      <c r="AA70" s="153" t="s">
        <v>848</v>
      </c>
      <c r="AB70" s="153" t="s">
        <v>848</v>
      </c>
      <c r="AC70" s="153" t="s">
        <v>848</v>
      </c>
      <c r="AD70" s="153" t="s">
        <v>848</v>
      </c>
      <c r="AE70" s="153" t="s">
        <v>848</v>
      </c>
      <c r="AF70" s="153" t="s">
        <v>848</v>
      </c>
      <c r="AG70" s="153" t="s">
        <v>848</v>
      </c>
      <c r="AH70" s="153" t="s">
        <v>848</v>
      </c>
      <c r="AI70" s="142" t="s">
        <v>69</v>
      </c>
      <c r="AJ70" s="140" t="s">
        <v>69</v>
      </c>
      <c r="AK70" s="142" t="s">
        <v>69</v>
      </c>
      <c r="AL70" s="142" t="s">
        <v>69</v>
      </c>
      <c r="AM70" s="142" t="s">
        <v>69</v>
      </c>
      <c r="AN70" s="142" t="s">
        <v>69</v>
      </c>
      <c r="AO70" s="142" t="s">
        <v>69</v>
      </c>
      <c r="AP70" s="142" t="s">
        <v>69</v>
      </c>
      <c r="AQ70" s="142" t="s">
        <v>69</v>
      </c>
      <c r="AR70" s="142" t="s">
        <v>69</v>
      </c>
      <c r="AS70" s="157">
        <f>SUM(AS71:AS72)</f>
        <v>255043.66999999998</v>
      </c>
      <c r="AT70" s="179" t="s">
        <v>69</v>
      </c>
      <c r="AU70" s="150" t="s">
        <v>69</v>
      </c>
      <c r="AV70" s="150" t="s">
        <v>69</v>
      </c>
      <c r="AW70" s="150" t="s">
        <v>69</v>
      </c>
      <c r="AX70" s="142" t="s">
        <v>69</v>
      </c>
      <c r="AY70" s="142" t="s">
        <v>69</v>
      </c>
      <c r="AZ70" s="142" t="s">
        <v>69</v>
      </c>
      <c r="BA70" s="142" t="s">
        <v>69</v>
      </c>
      <c r="BB70" s="142" t="s">
        <v>69</v>
      </c>
      <c r="BC70" s="157">
        <f>SUM(BC71:BC72)</f>
        <v>57121</v>
      </c>
      <c r="BD70" s="179" t="s">
        <v>69</v>
      </c>
      <c r="BE70" s="510">
        <f>AS70/BC70</f>
        <v>4.4649720768193832</v>
      </c>
      <c r="BF70" s="142" t="s">
        <v>848</v>
      </c>
      <c r="BG70" s="142" t="s">
        <v>848</v>
      </c>
      <c r="BH70" s="142" t="s">
        <v>69</v>
      </c>
      <c r="BI70" s="142" t="s">
        <v>69</v>
      </c>
      <c r="BJ70" s="157">
        <f>SUM(BJ71:BJ72)</f>
        <v>826</v>
      </c>
      <c r="BK70" s="153" t="s">
        <v>69</v>
      </c>
      <c r="BL70" s="140" t="s">
        <v>69</v>
      </c>
      <c r="BM70" s="153" t="s">
        <v>69</v>
      </c>
      <c r="BN70" s="153" t="s">
        <v>69</v>
      </c>
      <c r="BO70" s="153" t="s">
        <v>69</v>
      </c>
      <c r="BP70" s="150" t="s">
        <v>69</v>
      </c>
      <c r="BQ70" s="150" t="s">
        <v>69</v>
      </c>
      <c r="BR70" s="150" t="s">
        <v>69</v>
      </c>
      <c r="BS70" s="150" t="s">
        <v>69</v>
      </c>
      <c r="BT70" s="150" t="s">
        <v>69</v>
      </c>
      <c r="BU70" s="150" t="s">
        <v>69</v>
      </c>
      <c r="BV70" s="150" t="s">
        <v>69</v>
      </c>
      <c r="BW70" s="153" t="s">
        <v>69</v>
      </c>
      <c r="BX70" s="157">
        <f>SUM(BX71:BX72)</f>
        <v>214</v>
      </c>
      <c r="BY70" s="153" t="s">
        <v>69</v>
      </c>
      <c r="BZ70" s="153" t="s">
        <v>69</v>
      </c>
      <c r="CA70" s="153" t="s">
        <v>69</v>
      </c>
      <c r="CB70" s="153" t="s">
        <v>69</v>
      </c>
      <c r="CC70" s="153" t="s">
        <v>69</v>
      </c>
      <c r="CD70" s="153" t="s">
        <v>69</v>
      </c>
      <c r="CE70" s="153" t="s">
        <v>69</v>
      </c>
      <c r="CF70" s="153"/>
      <c r="CG70" s="153"/>
      <c r="CJ70" s="497"/>
      <c r="CK70" s="498"/>
      <c r="CL70" s="499"/>
      <c r="CM70" s="499"/>
      <c r="CN70" s="497"/>
      <c r="CO70" s="497"/>
    </row>
    <row r="71" spans="1:93" s="275" customFormat="1" ht="13.8" x14ac:dyDescent="0.3">
      <c r="D71" s="451">
        <v>1.5</v>
      </c>
      <c r="E71" s="275" t="s">
        <v>115</v>
      </c>
      <c r="F71" s="275" t="s">
        <v>640</v>
      </c>
      <c r="G71" s="452">
        <v>1978</v>
      </c>
      <c r="H71" s="276">
        <v>28613</v>
      </c>
      <c r="I71" s="276">
        <v>28760</v>
      </c>
      <c r="J71" s="453">
        <f t="shared" si="16"/>
        <v>148</v>
      </c>
      <c r="K71" s="461" t="s">
        <v>69</v>
      </c>
      <c r="L71" s="461" t="s">
        <v>69</v>
      </c>
      <c r="M71" s="461" t="s">
        <v>848</v>
      </c>
      <c r="N71" s="461" t="s">
        <v>69</v>
      </c>
      <c r="O71" s="137" t="s">
        <v>848</v>
      </c>
      <c r="P71" s="137">
        <v>5583</v>
      </c>
      <c r="Q71" s="461" t="s">
        <v>69</v>
      </c>
      <c r="R71" s="461" t="s">
        <v>69</v>
      </c>
      <c r="S71" s="461" t="s">
        <v>69</v>
      </c>
      <c r="T71" s="461" t="s">
        <v>69</v>
      </c>
      <c r="U71" s="461" t="s">
        <v>69</v>
      </c>
      <c r="V71" s="461" t="s">
        <v>69</v>
      </c>
      <c r="W71" s="461" t="s">
        <v>69</v>
      </c>
      <c r="X71" s="461" t="s">
        <v>69</v>
      </c>
      <c r="Y71" s="461" t="s">
        <v>848</v>
      </c>
      <c r="Z71" s="461" t="s">
        <v>848</v>
      </c>
      <c r="AA71" s="461" t="s">
        <v>848</v>
      </c>
      <c r="AB71" s="461" t="s">
        <v>848</v>
      </c>
      <c r="AC71" s="461" t="s">
        <v>848</v>
      </c>
      <c r="AD71" s="461" t="s">
        <v>848</v>
      </c>
      <c r="AE71" s="461" t="s">
        <v>848</v>
      </c>
      <c r="AF71" s="461" t="s">
        <v>848</v>
      </c>
      <c r="AG71" s="461" t="s">
        <v>848</v>
      </c>
      <c r="AH71" s="461" t="s">
        <v>848</v>
      </c>
      <c r="AI71" s="137" t="s">
        <v>69</v>
      </c>
      <c r="AJ71" s="137" t="s">
        <v>69</v>
      </c>
      <c r="AK71" s="137" t="s">
        <v>69</v>
      </c>
      <c r="AL71" s="137" t="s">
        <v>69</v>
      </c>
      <c r="AM71" s="137" t="s">
        <v>69</v>
      </c>
      <c r="AN71" s="137" t="s">
        <v>69</v>
      </c>
      <c r="AO71" s="137" t="s">
        <v>69</v>
      </c>
      <c r="AP71" s="137" t="s">
        <v>69</v>
      </c>
      <c r="AQ71" s="137" t="s">
        <v>69</v>
      </c>
      <c r="AR71" s="137" t="s">
        <v>69</v>
      </c>
      <c r="AS71" s="137">
        <f>AT71</f>
        <v>217853</v>
      </c>
      <c r="AT71" s="122">
        <v>217853</v>
      </c>
      <c r="AU71" s="470" t="s">
        <v>69</v>
      </c>
      <c r="AV71" s="470" t="s">
        <v>69</v>
      </c>
      <c r="AW71" s="470" t="s">
        <v>69</v>
      </c>
      <c r="AX71" s="137" t="s">
        <v>69</v>
      </c>
      <c r="AY71" s="137" t="s">
        <v>69</v>
      </c>
      <c r="AZ71" s="137" t="s">
        <v>69</v>
      </c>
      <c r="BA71" s="137" t="s">
        <v>69</v>
      </c>
      <c r="BB71" s="137" t="s">
        <v>69</v>
      </c>
      <c r="BC71" s="231">
        <f>BD71</f>
        <v>48838</v>
      </c>
      <c r="BD71" s="137">
        <v>48838</v>
      </c>
      <c r="BE71" s="232">
        <v>4.49</v>
      </c>
      <c r="BF71" s="137" t="s">
        <v>848</v>
      </c>
      <c r="BG71" s="137" t="s">
        <v>848</v>
      </c>
      <c r="BH71" s="137" t="s">
        <v>69</v>
      </c>
      <c r="BI71" s="137" t="s">
        <v>69</v>
      </c>
      <c r="BJ71" s="229">
        <v>826</v>
      </c>
      <c r="BK71" s="461" t="s">
        <v>69</v>
      </c>
      <c r="BL71" s="457" t="s">
        <v>69</v>
      </c>
      <c r="BM71" s="461" t="s">
        <v>69</v>
      </c>
      <c r="BN71" s="461" t="s">
        <v>69</v>
      </c>
      <c r="BO71" s="461" t="s">
        <v>69</v>
      </c>
      <c r="BP71" s="470" t="s">
        <v>69</v>
      </c>
      <c r="BQ71" s="470" t="s">
        <v>69</v>
      </c>
      <c r="BR71" s="470" t="s">
        <v>69</v>
      </c>
      <c r="BS71" s="470" t="s">
        <v>69</v>
      </c>
      <c r="BT71" s="470" t="s">
        <v>69</v>
      </c>
      <c r="BU71" s="470" t="s">
        <v>69</v>
      </c>
      <c r="BV71" s="470" t="s">
        <v>69</v>
      </c>
      <c r="BW71" s="461" t="s">
        <v>69</v>
      </c>
      <c r="BX71" s="229">
        <v>214</v>
      </c>
      <c r="BY71" s="461" t="s">
        <v>69</v>
      </c>
      <c r="BZ71" s="461" t="s">
        <v>69</v>
      </c>
      <c r="CA71" s="461" t="s">
        <v>69</v>
      </c>
      <c r="CB71" s="461" t="s">
        <v>69</v>
      </c>
      <c r="CC71" s="461" t="s">
        <v>69</v>
      </c>
      <c r="CD71" s="461" t="s">
        <v>69</v>
      </c>
      <c r="CE71" s="461" t="s">
        <v>69</v>
      </c>
      <c r="CF71" s="461"/>
      <c r="CG71" s="461"/>
      <c r="CJ71" s="231">
        <v>205560</v>
      </c>
      <c r="CK71" s="229">
        <v>45803</v>
      </c>
      <c r="CL71" s="495">
        <v>4.49</v>
      </c>
      <c r="CM71" s="455">
        <v>24274</v>
      </c>
      <c r="CN71" s="231">
        <v>704</v>
      </c>
      <c r="CO71" s="231">
        <v>162</v>
      </c>
    </row>
    <row r="72" spans="1:93" s="275" customFormat="1" ht="13.8" x14ac:dyDescent="0.3">
      <c r="A72" s="300"/>
      <c r="D72" s="451">
        <v>2</v>
      </c>
      <c r="E72" s="275" t="s">
        <v>117</v>
      </c>
      <c r="F72" s="275" t="s">
        <v>472</v>
      </c>
      <c r="G72" s="452">
        <v>1978</v>
      </c>
      <c r="H72" s="276">
        <v>28713</v>
      </c>
      <c r="I72" s="276">
        <v>28715</v>
      </c>
      <c r="J72" s="453">
        <f t="shared" si="16"/>
        <v>3</v>
      </c>
      <c r="K72" s="461" t="s">
        <v>69</v>
      </c>
      <c r="L72" s="461" t="s">
        <v>69</v>
      </c>
      <c r="M72" s="461" t="s">
        <v>848</v>
      </c>
      <c r="N72" s="461" t="s">
        <v>69</v>
      </c>
      <c r="O72" s="231">
        <v>8283</v>
      </c>
      <c r="P72" s="137" t="s">
        <v>69</v>
      </c>
      <c r="Q72" s="461" t="s">
        <v>69</v>
      </c>
      <c r="R72" s="461" t="s">
        <v>69</v>
      </c>
      <c r="S72" s="461" t="s">
        <v>69</v>
      </c>
      <c r="T72" s="461" t="s">
        <v>69</v>
      </c>
      <c r="U72" s="461" t="s">
        <v>69</v>
      </c>
      <c r="V72" s="461" t="s">
        <v>69</v>
      </c>
      <c r="W72" s="461" t="s">
        <v>69</v>
      </c>
      <c r="X72" s="461" t="s">
        <v>69</v>
      </c>
      <c r="Y72" s="461" t="s">
        <v>848</v>
      </c>
      <c r="Z72" s="461" t="s">
        <v>848</v>
      </c>
      <c r="AA72" s="461" t="s">
        <v>848</v>
      </c>
      <c r="AB72" s="461" t="s">
        <v>848</v>
      </c>
      <c r="AC72" s="461" t="s">
        <v>848</v>
      </c>
      <c r="AD72" s="461" t="s">
        <v>848</v>
      </c>
      <c r="AE72" s="461" t="s">
        <v>848</v>
      </c>
      <c r="AF72" s="461" t="s">
        <v>848</v>
      </c>
      <c r="AG72" s="461" t="s">
        <v>848</v>
      </c>
      <c r="AH72" s="461" t="s">
        <v>848</v>
      </c>
      <c r="AI72" s="137" t="s">
        <v>69</v>
      </c>
      <c r="AJ72" s="457" t="s">
        <v>69</v>
      </c>
      <c r="AK72" s="137" t="s">
        <v>69</v>
      </c>
      <c r="AL72" s="137" t="s">
        <v>69</v>
      </c>
      <c r="AM72" s="137" t="s">
        <v>69</v>
      </c>
      <c r="AN72" s="137" t="s">
        <v>69</v>
      </c>
      <c r="AO72" s="137" t="s">
        <v>69</v>
      </c>
      <c r="AP72" s="137" t="s">
        <v>69</v>
      </c>
      <c r="AQ72" s="137" t="s">
        <v>69</v>
      </c>
      <c r="AR72" s="137" t="s">
        <v>69</v>
      </c>
      <c r="AS72" s="125">
        <f>O72*BE72</f>
        <v>37190.67</v>
      </c>
      <c r="AT72" s="122" t="s">
        <v>69</v>
      </c>
      <c r="AU72" s="470" t="s">
        <v>69</v>
      </c>
      <c r="AV72" s="470" t="s">
        <v>69</v>
      </c>
      <c r="AW72" s="470" t="s">
        <v>69</v>
      </c>
      <c r="AX72" s="137" t="s">
        <v>69</v>
      </c>
      <c r="AY72" s="137" t="s">
        <v>69</v>
      </c>
      <c r="AZ72" s="137" t="s">
        <v>69</v>
      </c>
      <c r="BA72" s="137" t="s">
        <v>69</v>
      </c>
      <c r="BB72" s="137" t="s">
        <v>69</v>
      </c>
      <c r="BC72" s="231">
        <f>BD72</f>
        <v>8283</v>
      </c>
      <c r="BD72" s="229">
        <f>O72</f>
        <v>8283</v>
      </c>
      <c r="BE72" s="123">
        <f>BE71</f>
        <v>4.49</v>
      </c>
      <c r="BF72" s="137" t="s">
        <v>848</v>
      </c>
      <c r="BG72" s="137" t="s">
        <v>848</v>
      </c>
      <c r="BH72" s="137" t="s">
        <v>69</v>
      </c>
      <c r="BI72" s="137" t="s">
        <v>69</v>
      </c>
      <c r="BJ72" s="470" t="s">
        <v>69</v>
      </c>
      <c r="BK72" s="461" t="s">
        <v>69</v>
      </c>
      <c r="BL72" s="457" t="s">
        <v>69</v>
      </c>
      <c r="BM72" s="461" t="s">
        <v>69</v>
      </c>
      <c r="BN72" s="461" t="s">
        <v>69</v>
      </c>
      <c r="BO72" s="461" t="s">
        <v>69</v>
      </c>
      <c r="BP72" s="470" t="s">
        <v>69</v>
      </c>
      <c r="BQ72" s="470" t="s">
        <v>69</v>
      </c>
      <c r="BR72" s="470" t="s">
        <v>69</v>
      </c>
      <c r="BS72" s="470" t="s">
        <v>69</v>
      </c>
      <c r="BT72" s="470" t="s">
        <v>69</v>
      </c>
      <c r="BU72" s="470" t="s">
        <v>69</v>
      </c>
      <c r="BV72" s="470" t="s">
        <v>69</v>
      </c>
      <c r="BW72" s="461" t="s">
        <v>69</v>
      </c>
      <c r="BX72" s="470" t="s">
        <v>69</v>
      </c>
      <c r="BY72" s="461" t="s">
        <v>69</v>
      </c>
      <c r="BZ72" s="461" t="s">
        <v>69</v>
      </c>
      <c r="CA72" s="461" t="s">
        <v>69</v>
      </c>
      <c r="CB72" s="461" t="s">
        <v>69</v>
      </c>
      <c r="CC72" s="461" t="s">
        <v>69</v>
      </c>
      <c r="CD72" s="461" t="s">
        <v>69</v>
      </c>
      <c r="CE72" s="461" t="s">
        <v>69</v>
      </c>
      <c r="CF72" s="461"/>
      <c r="CG72" s="461"/>
      <c r="CJ72" s="231"/>
      <c r="CK72" s="229"/>
      <c r="CL72" s="495"/>
      <c r="CM72" s="495"/>
      <c r="CN72" s="231"/>
      <c r="CO72" s="231"/>
    </row>
    <row r="73" spans="1:93" s="139" customFormat="1" ht="13.8" x14ac:dyDescent="0.3">
      <c r="A73" s="162" t="s">
        <v>116</v>
      </c>
      <c r="B73" s="139" t="s">
        <v>111</v>
      </c>
      <c r="C73" s="139" t="s">
        <v>113</v>
      </c>
      <c r="D73" s="444">
        <v>3</v>
      </c>
      <c r="E73" s="139" t="s">
        <v>112</v>
      </c>
      <c r="F73" s="139" t="s">
        <v>514</v>
      </c>
      <c r="G73" s="173">
        <v>1979</v>
      </c>
      <c r="H73" s="148">
        <f>H74</f>
        <v>28976</v>
      </c>
      <c r="I73" s="148">
        <f>I74</f>
        <v>29127</v>
      </c>
      <c r="J73" s="149">
        <f>I73-H73+1</f>
        <v>152</v>
      </c>
      <c r="K73" s="153" t="s">
        <v>848</v>
      </c>
      <c r="L73" s="153" t="s">
        <v>69</v>
      </c>
      <c r="M73" s="153" t="s">
        <v>848</v>
      </c>
      <c r="N73" s="204" t="s">
        <v>69</v>
      </c>
      <c r="O73" s="265" t="s">
        <v>848</v>
      </c>
      <c r="P73" s="317">
        <f>P74+O75</f>
        <v>15202</v>
      </c>
      <c r="Q73" s="204" t="s">
        <v>69</v>
      </c>
      <c r="R73" s="204" t="s">
        <v>69</v>
      </c>
      <c r="S73" s="204" t="s">
        <v>69</v>
      </c>
      <c r="T73" s="204" t="s">
        <v>69</v>
      </c>
      <c r="U73" s="204" t="s">
        <v>69</v>
      </c>
      <c r="V73" s="204" t="s">
        <v>69</v>
      </c>
      <c r="W73" s="204" t="s">
        <v>69</v>
      </c>
      <c r="X73" s="153" t="s">
        <v>69</v>
      </c>
      <c r="Y73" s="153" t="s">
        <v>848</v>
      </c>
      <c r="Z73" s="153" t="s">
        <v>848</v>
      </c>
      <c r="AA73" s="153" t="s">
        <v>848</v>
      </c>
      <c r="AB73" s="153" t="s">
        <v>848</v>
      </c>
      <c r="AC73" s="153" t="s">
        <v>848</v>
      </c>
      <c r="AD73" s="153" t="s">
        <v>848</v>
      </c>
      <c r="AE73" s="153" t="s">
        <v>848</v>
      </c>
      <c r="AF73" s="153" t="s">
        <v>848</v>
      </c>
      <c r="AG73" s="153" t="s">
        <v>848</v>
      </c>
      <c r="AH73" s="153" t="s">
        <v>848</v>
      </c>
      <c r="AI73" s="142" t="s">
        <v>69</v>
      </c>
      <c r="AJ73" s="140" t="s">
        <v>69</v>
      </c>
      <c r="AK73" s="142" t="s">
        <v>69</v>
      </c>
      <c r="AL73" s="142" t="s">
        <v>69</v>
      </c>
      <c r="AM73" s="142" t="s">
        <v>69</v>
      </c>
      <c r="AN73" s="142" t="s">
        <v>69</v>
      </c>
      <c r="AO73" s="142" t="s">
        <v>69</v>
      </c>
      <c r="AP73" s="142" t="s">
        <v>69</v>
      </c>
      <c r="AQ73" s="142" t="s">
        <v>69</v>
      </c>
      <c r="AR73" s="142" t="s">
        <v>69</v>
      </c>
      <c r="AS73" s="157">
        <f>SUM(AS74:AS75)</f>
        <v>292767.39</v>
      </c>
      <c r="AT73" s="179" t="s">
        <v>69</v>
      </c>
      <c r="AU73" s="150" t="s">
        <v>69</v>
      </c>
      <c r="AV73" s="150" t="s">
        <v>69</v>
      </c>
      <c r="AW73" s="150" t="s">
        <v>69</v>
      </c>
      <c r="AX73" s="142" t="s">
        <v>69</v>
      </c>
      <c r="AY73" s="142" t="s">
        <v>69</v>
      </c>
      <c r="AZ73" s="142" t="s">
        <v>69</v>
      </c>
      <c r="BA73" s="142" t="s">
        <v>69</v>
      </c>
      <c r="BB73" s="142" t="s">
        <v>69</v>
      </c>
      <c r="BC73" s="157">
        <f>SUM(BC74:BC75)</f>
        <v>52741</v>
      </c>
      <c r="BD73" s="140" t="s">
        <v>69</v>
      </c>
      <c r="BE73" s="510">
        <f>AS73/BC73</f>
        <v>5.5510397982594188</v>
      </c>
      <c r="BF73" s="142" t="s">
        <v>848</v>
      </c>
      <c r="BG73" s="142" t="s">
        <v>848</v>
      </c>
      <c r="BH73" s="142" t="s">
        <v>69</v>
      </c>
      <c r="BI73" s="142" t="s">
        <v>69</v>
      </c>
      <c r="BJ73" s="157">
        <f>SUM(BJ74:BJ75)</f>
        <v>6271</v>
      </c>
      <c r="BK73" s="153" t="s">
        <v>69</v>
      </c>
      <c r="BL73" s="140" t="s">
        <v>69</v>
      </c>
      <c r="BM73" s="153" t="s">
        <v>69</v>
      </c>
      <c r="BN73" s="153" t="s">
        <v>69</v>
      </c>
      <c r="BO73" s="153" t="s">
        <v>69</v>
      </c>
      <c r="BP73" s="150" t="s">
        <v>69</v>
      </c>
      <c r="BQ73" s="150" t="s">
        <v>69</v>
      </c>
      <c r="BR73" s="150" t="s">
        <v>69</v>
      </c>
      <c r="BS73" s="150" t="s">
        <v>69</v>
      </c>
      <c r="BT73" s="150" t="s">
        <v>69</v>
      </c>
      <c r="BU73" s="150" t="s">
        <v>69</v>
      </c>
      <c r="BV73" s="150" t="s">
        <v>69</v>
      </c>
      <c r="BW73" s="153" t="s">
        <v>69</v>
      </c>
      <c r="BX73" s="157">
        <f>SUM(BX74:BX75)</f>
        <v>1760</v>
      </c>
      <c r="BY73" s="153" t="s">
        <v>69</v>
      </c>
      <c r="BZ73" s="153" t="s">
        <v>69</v>
      </c>
      <c r="CA73" s="153" t="s">
        <v>69</v>
      </c>
      <c r="CB73" s="153" t="s">
        <v>69</v>
      </c>
      <c r="CC73" s="153" t="s">
        <v>69</v>
      </c>
      <c r="CD73" s="153" t="s">
        <v>69</v>
      </c>
      <c r="CE73" s="153" t="s">
        <v>69</v>
      </c>
      <c r="CF73" s="500" t="s">
        <v>69</v>
      </c>
      <c r="CG73" s="500" t="s">
        <v>69</v>
      </c>
      <c r="CH73" s="500">
        <f>SUM(CH74:CH75)</f>
        <v>240</v>
      </c>
      <c r="CJ73" s="497"/>
      <c r="CK73" s="489"/>
      <c r="CL73" s="490"/>
      <c r="CM73" s="490"/>
      <c r="CN73" s="489"/>
      <c r="CO73" s="489"/>
    </row>
    <row r="74" spans="1:93" s="275" customFormat="1" ht="13.8" x14ac:dyDescent="0.3">
      <c r="D74" s="451">
        <v>1.5</v>
      </c>
      <c r="E74" s="275" t="s">
        <v>115</v>
      </c>
      <c r="F74" s="275" t="s">
        <v>623</v>
      </c>
      <c r="G74" s="452">
        <v>1979</v>
      </c>
      <c r="H74" s="276">
        <v>28976</v>
      </c>
      <c r="I74" s="276">
        <v>29127</v>
      </c>
      <c r="J74" s="453">
        <f t="shared" si="16"/>
        <v>152</v>
      </c>
      <c r="K74" s="461" t="s">
        <v>69</v>
      </c>
      <c r="L74" s="461" t="s">
        <v>69</v>
      </c>
      <c r="M74" s="461" t="s">
        <v>848</v>
      </c>
      <c r="N74" s="461" t="s">
        <v>69</v>
      </c>
      <c r="O74" s="137" t="s">
        <v>848</v>
      </c>
      <c r="P74" s="231">
        <v>6875</v>
      </c>
      <c r="Q74" s="461" t="s">
        <v>69</v>
      </c>
      <c r="R74" s="461" t="s">
        <v>69</v>
      </c>
      <c r="S74" s="461" t="s">
        <v>69</v>
      </c>
      <c r="T74" s="461" t="s">
        <v>69</v>
      </c>
      <c r="U74" s="461" t="s">
        <v>69</v>
      </c>
      <c r="V74" s="461" t="s">
        <v>69</v>
      </c>
      <c r="W74" s="461" t="s">
        <v>69</v>
      </c>
      <c r="X74" s="461" t="s">
        <v>69</v>
      </c>
      <c r="Y74" s="461" t="s">
        <v>848</v>
      </c>
      <c r="Z74" s="461" t="s">
        <v>848</v>
      </c>
      <c r="AA74" s="461" t="s">
        <v>848</v>
      </c>
      <c r="AB74" s="461" t="s">
        <v>848</v>
      </c>
      <c r="AC74" s="461" t="s">
        <v>848</v>
      </c>
      <c r="AD74" s="461" t="s">
        <v>848</v>
      </c>
      <c r="AE74" s="461" t="s">
        <v>848</v>
      </c>
      <c r="AF74" s="461" t="s">
        <v>848</v>
      </c>
      <c r="AG74" s="461" t="s">
        <v>848</v>
      </c>
      <c r="AH74" s="461" t="s">
        <v>848</v>
      </c>
      <c r="AI74" s="231">
        <v>17008</v>
      </c>
      <c r="AJ74" s="457" t="s">
        <v>69</v>
      </c>
      <c r="AK74" s="137" t="s">
        <v>69</v>
      </c>
      <c r="AL74" s="137" t="s">
        <v>69</v>
      </c>
      <c r="AM74" s="137" t="s">
        <v>69</v>
      </c>
      <c r="AN74" s="137" t="s">
        <v>69</v>
      </c>
      <c r="AO74" s="137" t="s">
        <v>69</v>
      </c>
      <c r="AP74" s="137" t="s">
        <v>69</v>
      </c>
      <c r="AQ74" s="137" t="s">
        <v>69</v>
      </c>
      <c r="AR74" s="137" t="s">
        <v>69</v>
      </c>
      <c r="AS74" s="137">
        <f>AT74</f>
        <v>246386</v>
      </c>
      <c r="AT74" s="122">
        <v>246386</v>
      </c>
      <c r="AU74" s="470" t="s">
        <v>69</v>
      </c>
      <c r="AV74" s="470" t="s">
        <v>69</v>
      </c>
      <c r="AW74" s="470" t="s">
        <v>69</v>
      </c>
      <c r="AX74" s="137" t="s">
        <v>69</v>
      </c>
      <c r="AY74" s="137" t="s">
        <v>69</v>
      </c>
      <c r="AZ74" s="137" t="s">
        <v>69</v>
      </c>
      <c r="BA74" s="137" t="s">
        <v>69</v>
      </c>
      <c r="BB74" s="137" t="s">
        <v>69</v>
      </c>
      <c r="BC74" s="231">
        <f>BD74</f>
        <v>44414</v>
      </c>
      <c r="BD74" s="137">
        <v>44414</v>
      </c>
      <c r="BE74" s="232">
        <v>5.57</v>
      </c>
      <c r="BF74" s="137" t="s">
        <v>848</v>
      </c>
      <c r="BG74" s="137" t="s">
        <v>848</v>
      </c>
      <c r="BH74" s="137" t="s">
        <v>69</v>
      </c>
      <c r="BI74" s="137" t="s">
        <v>69</v>
      </c>
      <c r="BJ74" s="229">
        <v>5781</v>
      </c>
      <c r="BK74" s="461" t="s">
        <v>69</v>
      </c>
      <c r="BL74" s="457" t="s">
        <v>69</v>
      </c>
      <c r="BM74" s="461" t="s">
        <v>69</v>
      </c>
      <c r="BN74" s="461" t="s">
        <v>69</v>
      </c>
      <c r="BO74" s="461" t="s">
        <v>69</v>
      </c>
      <c r="BP74" s="470" t="s">
        <v>69</v>
      </c>
      <c r="BQ74" s="470" t="s">
        <v>69</v>
      </c>
      <c r="BR74" s="470" t="s">
        <v>69</v>
      </c>
      <c r="BS74" s="470" t="s">
        <v>69</v>
      </c>
      <c r="BT74" s="470" t="s">
        <v>69</v>
      </c>
      <c r="BU74" s="470" t="s">
        <v>69</v>
      </c>
      <c r="BV74" s="470" t="s">
        <v>69</v>
      </c>
      <c r="BW74" s="461" t="s">
        <v>69</v>
      </c>
      <c r="BX74" s="229">
        <v>1760</v>
      </c>
      <c r="BY74" s="461" t="s">
        <v>69</v>
      </c>
      <c r="BZ74" s="461" t="s">
        <v>69</v>
      </c>
      <c r="CA74" s="461" t="s">
        <v>69</v>
      </c>
      <c r="CB74" s="461" t="s">
        <v>69</v>
      </c>
      <c r="CC74" s="461" t="s">
        <v>69</v>
      </c>
      <c r="CD74" s="461" t="s">
        <v>69</v>
      </c>
      <c r="CE74" s="461" t="s">
        <v>69</v>
      </c>
      <c r="CF74" s="461" t="s">
        <v>69</v>
      </c>
      <c r="CG74" s="461" t="s">
        <v>69</v>
      </c>
      <c r="CH74" s="275" t="s">
        <v>69</v>
      </c>
      <c r="CJ74" s="231">
        <v>233157</v>
      </c>
      <c r="CK74" s="229">
        <v>41810</v>
      </c>
      <c r="CL74" s="495">
        <v>5.57</v>
      </c>
      <c r="CM74" s="455">
        <v>14723</v>
      </c>
      <c r="CN74" s="231">
        <v>5242</v>
      </c>
      <c r="CO74" s="231">
        <v>1742</v>
      </c>
    </row>
    <row r="75" spans="1:93" s="275" customFormat="1" ht="13.8" x14ac:dyDescent="0.3">
      <c r="D75" s="451">
        <v>2</v>
      </c>
      <c r="E75" s="275" t="s">
        <v>85</v>
      </c>
      <c r="F75" s="275" t="s">
        <v>472</v>
      </c>
      <c r="G75" s="452">
        <v>1979</v>
      </c>
      <c r="H75" s="276">
        <v>29070</v>
      </c>
      <c r="I75" s="276">
        <v>29072</v>
      </c>
      <c r="J75" s="453">
        <f t="shared" si="16"/>
        <v>3</v>
      </c>
      <c r="K75" s="461" t="s">
        <v>69</v>
      </c>
      <c r="L75" s="461" t="s">
        <v>69</v>
      </c>
      <c r="M75" s="461" t="s">
        <v>848</v>
      </c>
      <c r="N75" s="461" t="s">
        <v>69</v>
      </c>
      <c r="O75" s="231">
        <v>8327</v>
      </c>
      <c r="P75" s="137" t="s">
        <v>69</v>
      </c>
      <c r="Q75" s="461" t="s">
        <v>69</v>
      </c>
      <c r="R75" s="461" t="s">
        <v>69</v>
      </c>
      <c r="S75" s="461" t="s">
        <v>69</v>
      </c>
      <c r="T75" s="461" t="s">
        <v>69</v>
      </c>
      <c r="U75" s="461">
        <v>490</v>
      </c>
      <c r="V75" s="461" t="s">
        <v>69</v>
      </c>
      <c r="W75" s="461" t="s">
        <v>639</v>
      </c>
      <c r="X75" s="461" t="s">
        <v>69</v>
      </c>
      <c r="Y75" s="461" t="s">
        <v>848</v>
      </c>
      <c r="Z75" s="461" t="s">
        <v>848</v>
      </c>
      <c r="AA75" s="461" t="s">
        <v>848</v>
      </c>
      <c r="AB75" s="461" t="s">
        <v>848</v>
      </c>
      <c r="AC75" s="461" t="s">
        <v>848</v>
      </c>
      <c r="AD75" s="461" t="s">
        <v>848</v>
      </c>
      <c r="AE75" s="461" t="s">
        <v>848</v>
      </c>
      <c r="AF75" s="461" t="s">
        <v>848</v>
      </c>
      <c r="AG75" s="461" t="s">
        <v>848</v>
      </c>
      <c r="AH75" s="461" t="s">
        <v>848</v>
      </c>
      <c r="AI75" s="137" t="s">
        <v>69</v>
      </c>
      <c r="AJ75" s="137" t="s">
        <v>69</v>
      </c>
      <c r="AK75" s="137" t="s">
        <v>69</v>
      </c>
      <c r="AL75" s="137" t="s">
        <v>69</v>
      </c>
      <c r="AM75" s="137" t="s">
        <v>69</v>
      </c>
      <c r="AN75" s="137" t="s">
        <v>69</v>
      </c>
      <c r="AO75" s="137" t="s">
        <v>69</v>
      </c>
      <c r="AP75" s="137" t="s">
        <v>69</v>
      </c>
      <c r="AQ75" s="137" t="s">
        <v>69</v>
      </c>
      <c r="AR75" s="137" t="s">
        <v>69</v>
      </c>
      <c r="AS75" s="125">
        <f>O75*BE75</f>
        <v>46381.39</v>
      </c>
      <c r="AT75" s="122" t="s">
        <v>69</v>
      </c>
      <c r="AU75" s="470" t="s">
        <v>69</v>
      </c>
      <c r="AV75" s="470" t="s">
        <v>69</v>
      </c>
      <c r="AW75" s="470" t="s">
        <v>69</v>
      </c>
      <c r="AX75" s="137" t="s">
        <v>69</v>
      </c>
      <c r="AY75" s="137" t="s">
        <v>69</v>
      </c>
      <c r="AZ75" s="137" t="s">
        <v>69</v>
      </c>
      <c r="BA75" s="137" t="s">
        <v>69</v>
      </c>
      <c r="BB75" s="137" t="s">
        <v>69</v>
      </c>
      <c r="BC75" s="231">
        <f>BD75</f>
        <v>8327</v>
      </c>
      <c r="BD75" s="229">
        <f>O75</f>
        <v>8327</v>
      </c>
      <c r="BE75" s="123">
        <f>BE74</f>
        <v>5.57</v>
      </c>
      <c r="BF75" s="137" t="s">
        <v>848</v>
      </c>
      <c r="BG75" s="137" t="s">
        <v>848</v>
      </c>
      <c r="BH75" s="137" t="s">
        <v>69</v>
      </c>
      <c r="BI75" s="137" t="s">
        <v>69</v>
      </c>
      <c r="BJ75" s="229">
        <v>490</v>
      </c>
      <c r="BK75" s="461" t="s">
        <v>69</v>
      </c>
      <c r="BL75" s="457" t="s">
        <v>69</v>
      </c>
      <c r="BM75" s="461" t="s">
        <v>69</v>
      </c>
      <c r="BN75" s="461" t="s">
        <v>69</v>
      </c>
      <c r="BO75" s="461" t="s">
        <v>69</v>
      </c>
      <c r="BP75" s="470" t="s">
        <v>69</v>
      </c>
      <c r="BQ75" s="470" t="s">
        <v>69</v>
      </c>
      <c r="BR75" s="470" t="s">
        <v>69</v>
      </c>
      <c r="BS75" s="470" t="s">
        <v>69</v>
      </c>
      <c r="BT75" s="470" t="s">
        <v>69</v>
      </c>
      <c r="BU75" s="470" t="s">
        <v>69</v>
      </c>
      <c r="BV75" s="470" t="s">
        <v>69</v>
      </c>
      <c r="BW75" s="461" t="s">
        <v>69</v>
      </c>
      <c r="BX75" s="470" t="s">
        <v>69</v>
      </c>
      <c r="BY75" s="461" t="s">
        <v>69</v>
      </c>
      <c r="BZ75" s="461" t="s">
        <v>69</v>
      </c>
      <c r="CA75" s="461" t="s">
        <v>69</v>
      </c>
      <c r="CB75" s="461" t="s">
        <v>69</v>
      </c>
      <c r="CC75" s="461" t="s">
        <v>69</v>
      </c>
      <c r="CD75" s="461" t="s">
        <v>69</v>
      </c>
      <c r="CE75" s="461" t="s">
        <v>69</v>
      </c>
      <c r="CF75" s="461" t="s">
        <v>69</v>
      </c>
      <c r="CG75" s="461" t="s">
        <v>69</v>
      </c>
      <c r="CH75" s="275">
        <v>240</v>
      </c>
      <c r="CJ75" s="231"/>
      <c r="CK75" s="229"/>
      <c r="CL75" s="495"/>
      <c r="CM75" s="495"/>
      <c r="CN75" s="231"/>
      <c r="CO75" s="231"/>
    </row>
    <row r="76" spans="1:93" s="139" customFormat="1" ht="13.8" x14ac:dyDescent="0.3">
      <c r="A76" s="162" t="s">
        <v>109</v>
      </c>
      <c r="B76" s="139" t="s">
        <v>114</v>
      </c>
      <c r="C76" s="139" t="s">
        <v>111</v>
      </c>
      <c r="D76" s="444">
        <v>3</v>
      </c>
      <c r="E76" s="139" t="s">
        <v>112</v>
      </c>
      <c r="F76" s="139" t="s">
        <v>638</v>
      </c>
      <c r="G76" s="147">
        <v>1980</v>
      </c>
      <c r="H76" s="148">
        <v>29342</v>
      </c>
      <c r="I76" s="148">
        <v>29494</v>
      </c>
      <c r="J76" s="149">
        <f>I76-H76+1</f>
        <v>153</v>
      </c>
      <c r="K76" s="153" t="s">
        <v>69</v>
      </c>
      <c r="L76" s="153" t="s">
        <v>69</v>
      </c>
      <c r="M76" s="153" t="s">
        <v>848</v>
      </c>
      <c r="N76" s="204" t="s">
        <v>69</v>
      </c>
      <c r="O76" s="204" t="s">
        <v>848</v>
      </c>
      <c r="P76" s="204" t="s">
        <v>69</v>
      </c>
      <c r="Q76" s="204" t="s">
        <v>69</v>
      </c>
      <c r="R76" s="204" t="s">
        <v>69</v>
      </c>
      <c r="S76" s="204" t="s">
        <v>69</v>
      </c>
      <c r="T76" s="204" t="s">
        <v>69</v>
      </c>
      <c r="U76" s="204" t="s">
        <v>69</v>
      </c>
      <c r="V76" s="204" t="s">
        <v>69</v>
      </c>
      <c r="W76" s="204" t="s">
        <v>69</v>
      </c>
      <c r="X76" s="153" t="s">
        <v>69</v>
      </c>
      <c r="Y76" s="153" t="s">
        <v>848</v>
      </c>
      <c r="Z76" s="153" t="s">
        <v>848</v>
      </c>
      <c r="AA76" s="153" t="s">
        <v>848</v>
      </c>
      <c r="AB76" s="153" t="s">
        <v>848</v>
      </c>
      <c r="AC76" s="153" t="s">
        <v>848</v>
      </c>
      <c r="AD76" s="153" t="s">
        <v>848</v>
      </c>
      <c r="AE76" s="153" t="s">
        <v>848</v>
      </c>
      <c r="AF76" s="153" t="s">
        <v>848</v>
      </c>
      <c r="AG76" s="153" t="s">
        <v>848</v>
      </c>
      <c r="AH76" s="153" t="s">
        <v>848</v>
      </c>
      <c r="AI76" s="142" t="s">
        <v>69</v>
      </c>
      <c r="AJ76" s="140" t="s">
        <v>69</v>
      </c>
      <c r="AK76" s="142" t="s">
        <v>69</v>
      </c>
      <c r="AL76" s="142" t="s">
        <v>69</v>
      </c>
      <c r="AM76" s="142" t="s">
        <v>69</v>
      </c>
      <c r="AN76" s="142" t="s">
        <v>69</v>
      </c>
      <c r="AO76" s="142" t="s">
        <v>69</v>
      </c>
      <c r="AP76" s="142" t="s">
        <v>69</v>
      </c>
      <c r="AQ76" s="142" t="s">
        <v>69</v>
      </c>
      <c r="AR76" s="142" t="s">
        <v>69</v>
      </c>
      <c r="AS76" s="157">
        <f>SUM(AS77:AS78)</f>
        <v>307955.7</v>
      </c>
      <c r="AT76" s="179" t="s">
        <v>69</v>
      </c>
      <c r="AU76" s="150" t="s">
        <v>69</v>
      </c>
      <c r="AV76" s="150" t="s">
        <v>69</v>
      </c>
      <c r="AW76" s="150" t="s">
        <v>69</v>
      </c>
      <c r="AX76" s="142" t="s">
        <v>69</v>
      </c>
      <c r="AY76" s="142" t="s">
        <v>69</v>
      </c>
      <c r="AZ76" s="142" t="s">
        <v>69</v>
      </c>
      <c r="BA76" s="142" t="s">
        <v>69</v>
      </c>
      <c r="BB76" s="142" t="s">
        <v>69</v>
      </c>
      <c r="BC76" s="157">
        <f>SUM(BC77:BC78)</f>
        <v>62213</v>
      </c>
      <c r="BD76" s="140" t="s">
        <v>69</v>
      </c>
      <c r="BE76" s="510">
        <f>AS76/BC76</f>
        <v>4.9500216996447692</v>
      </c>
      <c r="BF76" s="142" t="s">
        <v>848</v>
      </c>
      <c r="BG76" s="142" t="s">
        <v>848</v>
      </c>
      <c r="BH76" s="142" t="s">
        <v>69</v>
      </c>
      <c r="BI76" s="142" t="s">
        <v>69</v>
      </c>
      <c r="BJ76" s="154">
        <v>10625</v>
      </c>
      <c r="BK76" s="153" t="s">
        <v>69</v>
      </c>
      <c r="BL76" s="140" t="s">
        <v>69</v>
      </c>
      <c r="BM76" s="153" t="s">
        <v>69</v>
      </c>
      <c r="BN76" s="153" t="s">
        <v>69</v>
      </c>
      <c r="BO76" s="153" t="s">
        <v>69</v>
      </c>
      <c r="BP76" s="150" t="s">
        <v>69</v>
      </c>
      <c r="BQ76" s="150" t="s">
        <v>69</v>
      </c>
      <c r="BR76" s="150" t="s">
        <v>69</v>
      </c>
      <c r="BS76" s="150" t="s">
        <v>69</v>
      </c>
      <c r="BT76" s="150" t="s">
        <v>69</v>
      </c>
      <c r="BU76" s="150" t="s">
        <v>69</v>
      </c>
      <c r="BV76" s="150" t="s">
        <v>69</v>
      </c>
      <c r="BW76" s="153" t="s">
        <v>69</v>
      </c>
      <c r="BX76" s="154">
        <v>2253</v>
      </c>
      <c r="BY76" s="153" t="s">
        <v>69</v>
      </c>
      <c r="BZ76" s="153" t="s">
        <v>69</v>
      </c>
      <c r="CA76" s="153" t="s">
        <v>69</v>
      </c>
      <c r="CB76" s="153" t="s">
        <v>69</v>
      </c>
      <c r="CC76" s="153" t="s">
        <v>69</v>
      </c>
      <c r="CD76" s="153" t="s">
        <v>69</v>
      </c>
      <c r="CE76" s="153" t="s">
        <v>69</v>
      </c>
      <c r="CF76" s="500">
        <f>SUM(CF77:CF78)</f>
        <v>841</v>
      </c>
      <c r="CG76" s="500">
        <f>SUM(CG77:CG78)</f>
        <v>543</v>
      </c>
      <c r="CH76" s="500">
        <f>SUM(CH77:CH78)</f>
        <v>130</v>
      </c>
      <c r="CJ76" s="497"/>
      <c r="CK76" s="498"/>
      <c r="CL76" s="499"/>
      <c r="CM76" s="499"/>
      <c r="CN76" s="489"/>
      <c r="CO76" s="489"/>
    </row>
    <row r="77" spans="1:93" s="275" customFormat="1" ht="13.8" x14ac:dyDescent="0.3">
      <c r="D77" s="451">
        <v>1.5</v>
      </c>
      <c r="E77" s="275" t="s">
        <v>108</v>
      </c>
      <c r="F77" s="275" t="s">
        <v>723</v>
      </c>
      <c r="G77" s="452">
        <v>1980</v>
      </c>
      <c r="H77" s="276">
        <v>29342</v>
      </c>
      <c r="I77" s="276">
        <v>29494</v>
      </c>
      <c r="J77" s="453">
        <f t="shared" si="16"/>
        <v>153</v>
      </c>
      <c r="K77" s="461" t="s">
        <v>69</v>
      </c>
      <c r="L77" s="461" t="s">
        <v>69</v>
      </c>
      <c r="M77" s="461" t="s">
        <v>848</v>
      </c>
      <c r="N77" s="461" t="s">
        <v>69</v>
      </c>
      <c r="O77" s="461" t="s">
        <v>848</v>
      </c>
      <c r="P77" s="461" t="s">
        <v>69</v>
      </c>
      <c r="Q77" s="461" t="s">
        <v>69</v>
      </c>
      <c r="R77" s="461" t="s">
        <v>69</v>
      </c>
      <c r="S77" s="461" t="s">
        <v>69</v>
      </c>
      <c r="T77" s="461" t="s">
        <v>69</v>
      </c>
      <c r="U77" s="461" t="s">
        <v>69</v>
      </c>
      <c r="V77" s="461" t="s">
        <v>69</v>
      </c>
      <c r="W77" s="461" t="s">
        <v>69</v>
      </c>
      <c r="X77" s="461" t="s">
        <v>69</v>
      </c>
      <c r="Y77" s="461" t="s">
        <v>848</v>
      </c>
      <c r="Z77" s="461" t="s">
        <v>848</v>
      </c>
      <c r="AA77" s="461" t="s">
        <v>848</v>
      </c>
      <c r="AB77" s="461" t="s">
        <v>848</v>
      </c>
      <c r="AC77" s="461" t="s">
        <v>848</v>
      </c>
      <c r="AD77" s="461" t="s">
        <v>848</v>
      </c>
      <c r="AE77" s="461" t="s">
        <v>848</v>
      </c>
      <c r="AF77" s="461" t="s">
        <v>848</v>
      </c>
      <c r="AG77" s="461" t="s">
        <v>848</v>
      </c>
      <c r="AH77" s="461" t="s">
        <v>848</v>
      </c>
      <c r="AI77" s="137" t="s">
        <v>69</v>
      </c>
      <c r="AJ77" s="457" t="s">
        <v>69</v>
      </c>
      <c r="AK77" s="137" t="s">
        <v>69</v>
      </c>
      <c r="AL77" s="137" t="s">
        <v>69</v>
      </c>
      <c r="AM77" s="137" t="s">
        <v>69</v>
      </c>
      <c r="AN77" s="137" t="s">
        <v>69</v>
      </c>
      <c r="AO77" s="137" t="s">
        <v>69</v>
      </c>
      <c r="AP77" s="137" t="s">
        <v>69</v>
      </c>
      <c r="AQ77" s="137" t="s">
        <v>69</v>
      </c>
      <c r="AR77" s="137" t="s">
        <v>69</v>
      </c>
      <c r="AS77" s="137">
        <f>AT77</f>
        <v>271395</v>
      </c>
      <c r="AT77" s="122">
        <v>271395</v>
      </c>
      <c r="AU77" s="470" t="s">
        <v>69</v>
      </c>
      <c r="AV77" s="470" t="s">
        <v>69</v>
      </c>
      <c r="AW77" s="470" t="s">
        <v>69</v>
      </c>
      <c r="AX77" s="137" t="s">
        <v>69</v>
      </c>
      <c r="AY77" s="137" t="s">
        <v>69</v>
      </c>
      <c r="AZ77" s="137" t="s">
        <v>69</v>
      </c>
      <c r="BA77" s="137" t="s">
        <v>69</v>
      </c>
      <c r="BB77" s="137" t="s">
        <v>69</v>
      </c>
      <c r="BC77" s="231">
        <f>BD77</f>
        <v>54827</v>
      </c>
      <c r="BD77" s="137">
        <v>54827</v>
      </c>
      <c r="BE77" s="232">
        <v>4.95</v>
      </c>
      <c r="BF77" s="137" t="s">
        <v>848</v>
      </c>
      <c r="BG77" s="137" t="s">
        <v>848</v>
      </c>
      <c r="BH77" s="137" t="s">
        <v>69</v>
      </c>
      <c r="BI77" s="137" t="s">
        <v>69</v>
      </c>
      <c r="BJ77" s="229">
        <v>10123</v>
      </c>
      <c r="BK77" s="461" t="s">
        <v>69</v>
      </c>
      <c r="BL77" s="457" t="s">
        <v>69</v>
      </c>
      <c r="BM77" s="461" t="s">
        <v>69</v>
      </c>
      <c r="BN77" s="461" t="s">
        <v>69</v>
      </c>
      <c r="BO77" s="461" t="s">
        <v>69</v>
      </c>
      <c r="BP77" s="470" t="s">
        <v>69</v>
      </c>
      <c r="BQ77" s="470" t="s">
        <v>69</v>
      </c>
      <c r="BR77" s="470" t="s">
        <v>69</v>
      </c>
      <c r="BS77" s="470" t="s">
        <v>69</v>
      </c>
      <c r="BT77" s="470" t="s">
        <v>69</v>
      </c>
      <c r="BU77" s="470" t="s">
        <v>69</v>
      </c>
      <c r="BV77" s="470" t="s">
        <v>69</v>
      </c>
      <c r="BW77" s="461" t="s">
        <v>69</v>
      </c>
      <c r="BX77" s="229">
        <v>2253</v>
      </c>
      <c r="BY77" s="461" t="s">
        <v>69</v>
      </c>
      <c r="BZ77" s="461" t="s">
        <v>69</v>
      </c>
      <c r="CA77" s="461" t="s">
        <v>69</v>
      </c>
      <c r="CB77" s="461" t="s">
        <v>69</v>
      </c>
      <c r="CC77" s="461" t="s">
        <v>69</v>
      </c>
      <c r="CD77" s="461" t="s">
        <v>69</v>
      </c>
      <c r="CE77" s="461" t="s">
        <v>69</v>
      </c>
      <c r="CF77" s="461">
        <v>841</v>
      </c>
      <c r="CG77" s="461">
        <v>543</v>
      </c>
      <c r="CH77" s="275">
        <v>130</v>
      </c>
      <c r="CJ77" s="231">
        <v>243162</v>
      </c>
      <c r="CK77" s="229">
        <v>49124</v>
      </c>
      <c r="CL77" s="495">
        <v>4.95</v>
      </c>
      <c r="CM77" s="455">
        <v>17680</v>
      </c>
      <c r="CN77" s="231">
        <v>8657</v>
      </c>
      <c r="CO77" s="231">
        <v>3307</v>
      </c>
    </row>
    <row r="78" spans="1:93" s="275" customFormat="1" ht="13.8" x14ac:dyDescent="0.3">
      <c r="A78" s="300"/>
      <c r="D78" s="451">
        <v>2</v>
      </c>
      <c r="E78" s="275" t="s">
        <v>85</v>
      </c>
      <c r="F78" s="275" t="s">
        <v>724</v>
      </c>
      <c r="G78" s="452">
        <v>1980</v>
      </c>
      <c r="H78" s="276">
        <v>29455</v>
      </c>
      <c r="I78" s="276">
        <v>29457</v>
      </c>
      <c r="J78" s="453">
        <f t="shared" si="16"/>
        <v>3</v>
      </c>
      <c r="K78" s="461" t="s">
        <v>69</v>
      </c>
      <c r="L78" s="461" t="s">
        <v>69</v>
      </c>
      <c r="M78" s="461" t="s">
        <v>848</v>
      </c>
      <c r="N78" s="461" t="s">
        <v>69</v>
      </c>
      <c r="O78" s="231">
        <v>7386</v>
      </c>
      <c r="P78" s="461" t="s">
        <v>69</v>
      </c>
      <c r="Q78" s="461" t="s">
        <v>69</v>
      </c>
      <c r="R78" s="461" t="s">
        <v>69</v>
      </c>
      <c r="S78" s="461" t="s">
        <v>69</v>
      </c>
      <c r="T78" s="461" t="s">
        <v>848</v>
      </c>
      <c r="U78" s="461">
        <v>502</v>
      </c>
      <c r="V78" s="461" t="s">
        <v>69</v>
      </c>
      <c r="W78" s="461" t="s">
        <v>135</v>
      </c>
      <c r="X78" s="461" t="s">
        <v>69</v>
      </c>
      <c r="Y78" s="461" t="s">
        <v>848</v>
      </c>
      <c r="Z78" s="461" t="s">
        <v>848</v>
      </c>
      <c r="AA78" s="461" t="s">
        <v>848</v>
      </c>
      <c r="AB78" s="461" t="s">
        <v>848</v>
      </c>
      <c r="AC78" s="461" t="s">
        <v>848</v>
      </c>
      <c r="AD78" s="461" t="s">
        <v>848</v>
      </c>
      <c r="AE78" s="461" t="s">
        <v>848</v>
      </c>
      <c r="AF78" s="461" t="s">
        <v>848</v>
      </c>
      <c r="AG78" s="461" t="s">
        <v>848</v>
      </c>
      <c r="AH78" s="461" t="s">
        <v>848</v>
      </c>
      <c r="AI78" s="137" t="s">
        <v>69</v>
      </c>
      <c r="AJ78" s="457" t="s">
        <v>69</v>
      </c>
      <c r="AK78" s="137" t="s">
        <v>69</v>
      </c>
      <c r="AL78" s="137" t="s">
        <v>69</v>
      </c>
      <c r="AM78" s="137" t="s">
        <v>69</v>
      </c>
      <c r="AN78" s="137" t="s">
        <v>69</v>
      </c>
      <c r="AO78" s="137" t="s">
        <v>69</v>
      </c>
      <c r="AP78" s="137" t="s">
        <v>69</v>
      </c>
      <c r="AQ78" s="137" t="s">
        <v>69</v>
      </c>
      <c r="AR78" s="137" t="s">
        <v>69</v>
      </c>
      <c r="AS78" s="125">
        <f>O78*BE78</f>
        <v>36560.700000000004</v>
      </c>
      <c r="AT78" s="122" t="s">
        <v>69</v>
      </c>
      <c r="AU78" s="470" t="s">
        <v>69</v>
      </c>
      <c r="AV78" s="470" t="s">
        <v>69</v>
      </c>
      <c r="AW78" s="470" t="s">
        <v>69</v>
      </c>
      <c r="AX78" s="137" t="s">
        <v>69</v>
      </c>
      <c r="AY78" s="137" t="s">
        <v>69</v>
      </c>
      <c r="AZ78" s="137" t="s">
        <v>69</v>
      </c>
      <c r="BA78" s="137" t="s">
        <v>69</v>
      </c>
      <c r="BB78" s="137" t="s">
        <v>69</v>
      </c>
      <c r="BC78" s="231">
        <f>BD78</f>
        <v>7386</v>
      </c>
      <c r="BD78" s="229">
        <f>O78</f>
        <v>7386</v>
      </c>
      <c r="BE78" s="123">
        <f>BE77</f>
        <v>4.95</v>
      </c>
      <c r="BF78" s="137" t="s">
        <v>848</v>
      </c>
      <c r="BG78" s="137" t="s">
        <v>848</v>
      </c>
      <c r="BH78" s="137" t="s">
        <v>69</v>
      </c>
      <c r="BI78" s="137" t="s">
        <v>69</v>
      </c>
      <c r="BJ78" s="229">
        <v>502</v>
      </c>
      <c r="BK78" s="461" t="s">
        <v>69</v>
      </c>
      <c r="BL78" s="457" t="s">
        <v>69</v>
      </c>
      <c r="BM78" s="461" t="s">
        <v>69</v>
      </c>
      <c r="BN78" s="461" t="s">
        <v>69</v>
      </c>
      <c r="BO78" s="461" t="s">
        <v>69</v>
      </c>
      <c r="BP78" s="470" t="s">
        <v>69</v>
      </c>
      <c r="BQ78" s="470" t="s">
        <v>69</v>
      </c>
      <c r="BR78" s="470" t="s">
        <v>69</v>
      </c>
      <c r="BS78" s="470" t="s">
        <v>69</v>
      </c>
      <c r="BT78" s="470" t="s">
        <v>69</v>
      </c>
      <c r="BU78" s="470" t="s">
        <v>69</v>
      </c>
      <c r="BV78" s="470" t="s">
        <v>69</v>
      </c>
      <c r="BW78" s="461" t="s">
        <v>69</v>
      </c>
      <c r="BX78" s="470" t="s">
        <v>69</v>
      </c>
      <c r="BY78" s="461" t="s">
        <v>69</v>
      </c>
      <c r="BZ78" s="461" t="s">
        <v>69</v>
      </c>
      <c r="CA78" s="461" t="s">
        <v>69</v>
      </c>
      <c r="CB78" s="461" t="s">
        <v>69</v>
      </c>
      <c r="CC78" s="461" t="s">
        <v>69</v>
      </c>
      <c r="CD78" s="461" t="s">
        <v>69</v>
      </c>
      <c r="CE78" s="461" t="s">
        <v>69</v>
      </c>
      <c r="CF78" s="461" t="s">
        <v>69</v>
      </c>
      <c r="CG78" s="461" t="s">
        <v>69</v>
      </c>
      <c r="CH78" s="275" t="s">
        <v>69</v>
      </c>
      <c r="CJ78" s="231"/>
      <c r="CK78" s="229"/>
      <c r="CL78" s="495"/>
      <c r="CM78" s="495"/>
      <c r="CN78" s="231"/>
      <c r="CO78" s="231"/>
    </row>
    <row r="79" spans="1:93" s="139" customFormat="1" ht="13.8" x14ac:dyDescent="0.3">
      <c r="A79" s="162" t="s">
        <v>109</v>
      </c>
      <c r="B79" s="139" t="s">
        <v>111</v>
      </c>
      <c r="C79" s="139" t="s">
        <v>113</v>
      </c>
      <c r="D79" s="444">
        <v>3</v>
      </c>
      <c r="E79" s="139" t="s">
        <v>112</v>
      </c>
      <c r="F79" s="139" t="s">
        <v>720</v>
      </c>
      <c r="G79" s="147">
        <v>1981</v>
      </c>
      <c r="H79" s="148">
        <v>29707</v>
      </c>
      <c r="I79" s="148">
        <v>29858</v>
      </c>
      <c r="J79" s="149">
        <f>I79-H79+1</f>
        <v>152</v>
      </c>
      <c r="K79" s="153" t="s">
        <v>69</v>
      </c>
      <c r="L79" s="153" t="s">
        <v>69</v>
      </c>
      <c r="M79" s="153" t="s">
        <v>848</v>
      </c>
      <c r="N79" s="204" t="s">
        <v>69</v>
      </c>
      <c r="O79" s="265" t="s">
        <v>848</v>
      </c>
      <c r="P79" s="204" t="s">
        <v>69</v>
      </c>
      <c r="Q79" s="204" t="s">
        <v>69</v>
      </c>
      <c r="R79" s="204" t="s">
        <v>69</v>
      </c>
      <c r="S79" s="204" t="s">
        <v>69</v>
      </c>
      <c r="T79" s="204" t="s">
        <v>69</v>
      </c>
      <c r="U79" s="373" t="s">
        <v>69</v>
      </c>
      <c r="V79" s="204" t="s">
        <v>69</v>
      </c>
      <c r="W79" s="204" t="s">
        <v>69</v>
      </c>
      <c r="X79" s="153" t="s">
        <v>69</v>
      </c>
      <c r="Y79" s="153" t="s">
        <v>848</v>
      </c>
      <c r="Z79" s="153" t="s">
        <v>848</v>
      </c>
      <c r="AA79" s="153" t="s">
        <v>848</v>
      </c>
      <c r="AB79" s="153" t="s">
        <v>848</v>
      </c>
      <c r="AC79" s="153" t="s">
        <v>848</v>
      </c>
      <c r="AD79" s="153" t="s">
        <v>848</v>
      </c>
      <c r="AE79" s="153" t="s">
        <v>848</v>
      </c>
      <c r="AF79" s="153" t="s">
        <v>848</v>
      </c>
      <c r="AG79" s="153" t="s">
        <v>848</v>
      </c>
      <c r="AH79" s="153" t="s">
        <v>848</v>
      </c>
      <c r="AI79" s="142" t="s">
        <v>69</v>
      </c>
      <c r="AJ79" s="140" t="s">
        <v>69</v>
      </c>
      <c r="AK79" s="142" t="s">
        <v>69</v>
      </c>
      <c r="AL79" s="142" t="s">
        <v>69</v>
      </c>
      <c r="AM79" s="142" t="s">
        <v>69</v>
      </c>
      <c r="AN79" s="142" t="s">
        <v>69</v>
      </c>
      <c r="AO79" s="142" t="s">
        <v>69</v>
      </c>
      <c r="AP79" s="142" t="s">
        <v>69</v>
      </c>
      <c r="AQ79" s="142" t="s">
        <v>69</v>
      </c>
      <c r="AR79" s="142" t="s">
        <v>69</v>
      </c>
      <c r="AS79" s="157">
        <f>SUM(AS80:AS81)</f>
        <v>240427.2</v>
      </c>
      <c r="AT79" s="179" t="s">
        <v>69</v>
      </c>
      <c r="AU79" s="150" t="s">
        <v>69</v>
      </c>
      <c r="AV79" s="150" t="s">
        <v>69</v>
      </c>
      <c r="AW79" s="150" t="s">
        <v>69</v>
      </c>
      <c r="AX79" s="142" t="s">
        <v>69</v>
      </c>
      <c r="AY79" s="142" t="s">
        <v>69</v>
      </c>
      <c r="AZ79" s="142" t="s">
        <v>69</v>
      </c>
      <c r="BA79" s="142" t="s">
        <v>69</v>
      </c>
      <c r="BB79" s="142" t="s">
        <v>69</v>
      </c>
      <c r="BC79" s="157">
        <f>SUM(BC80:BC81)</f>
        <v>48744</v>
      </c>
      <c r="BD79" s="140" t="s">
        <v>69</v>
      </c>
      <c r="BE79" s="510">
        <f>AS79/BC79</f>
        <v>4.9324470704086663</v>
      </c>
      <c r="BF79" s="142" t="s">
        <v>848</v>
      </c>
      <c r="BG79" s="142" t="s">
        <v>848</v>
      </c>
      <c r="BH79" s="142" t="s">
        <v>69</v>
      </c>
      <c r="BI79" s="142" t="s">
        <v>69</v>
      </c>
      <c r="BJ79" s="154">
        <v>8642</v>
      </c>
      <c r="BK79" s="153" t="s">
        <v>69</v>
      </c>
      <c r="BL79" s="140" t="s">
        <v>69</v>
      </c>
      <c r="BM79" s="153" t="s">
        <v>69</v>
      </c>
      <c r="BN79" s="153" t="s">
        <v>69</v>
      </c>
      <c r="BO79" s="153" t="s">
        <v>69</v>
      </c>
      <c r="BP79" s="150" t="s">
        <v>69</v>
      </c>
      <c r="BQ79" s="150" t="s">
        <v>69</v>
      </c>
      <c r="BR79" s="150" t="s">
        <v>69</v>
      </c>
      <c r="BS79" s="150" t="s">
        <v>69</v>
      </c>
      <c r="BT79" s="150" t="s">
        <v>69</v>
      </c>
      <c r="BU79" s="150" t="s">
        <v>69</v>
      </c>
      <c r="BV79" s="150" t="s">
        <v>69</v>
      </c>
      <c r="BW79" s="153" t="s">
        <v>69</v>
      </c>
      <c r="BX79" s="154">
        <v>1451</v>
      </c>
      <c r="BY79" s="153" t="s">
        <v>69</v>
      </c>
      <c r="BZ79" s="153" t="s">
        <v>69</v>
      </c>
      <c r="CA79" s="153" t="s">
        <v>69</v>
      </c>
      <c r="CB79" s="153" t="s">
        <v>69</v>
      </c>
      <c r="CC79" s="153" t="s">
        <v>69</v>
      </c>
      <c r="CD79" s="153" t="s">
        <v>69</v>
      </c>
      <c r="CE79" s="153" t="s">
        <v>69</v>
      </c>
      <c r="CF79" s="500">
        <f>SUM(CF80:CF81)</f>
        <v>1351</v>
      </c>
      <c r="CG79" s="500">
        <f>SUM(CG80:CG81)</f>
        <v>183</v>
      </c>
      <c r="CH79" s="500">
        <f>SUM(CH80:CH81)</f>
        <v>47</v>
      </c>
      <c r="CJ79" s="497"/>
      <c r="CK79" s="498"/>
      <c r="CL79" s="499"/>
      <c r="CM79" s="499"/>
      <c r="CN79" s="497"/>
      <c r="CO79" s="497"/>
    </row>
    <row r="80" spans="1:93" s="275" customFormat="1" ht="13.8" x14ac:dyDescent="0.3">
      <c r="D80" s="451">
        <v>1</v>
      </c>
      <c r="E80" s="275" t="s">
        <v>108</v>
      </c>
      <c r="F80" s="275" t="s">
        <v>722</v>
      </c>
      <c r="G80" s="452">
        <v>1981</v>
      </c>
      <c r="H80" s="276">
        <v>29707</v>
      </c>
      <c r="I80" s="276">
        <v>29858</v>
      </c>
      <c r="J80" s="453">
        <f t="shared" si="16"/>
        <v>152</v>
      </c>
      <c r="K80" s="461" t="s">
        <v>69</v>
      </c>
      <c r="L80" s="461" t="s">
        <v>69</v>
      </c>
      <c r="M80" s="461" t="s">
        <v>848</v>
      </c>
      <c r="N80" s="461" t="s">
        <v>69</v>
      </c>
      <c r="O80" s="137" t="s">
        <v>848</v>
      </c>
      <c r="P80" s="461" t="s">
        <v>69</v>
      </c>
      <c r="Q80" s="461" t="s">
        <v>69</v>
      </c>
      <c r="R80" s="461" t="s">
        <v>69</v>
      </c>
      <c r="S80" s="461" t="s">
        <v>69</v>
      </c>
      <c r="T80" s="461" t="s">
        <v>69</v>
      </c>
      <c r="U80" s="461" t="s">
        <v>69</v>
      </c>
      <c r="V80" s="461" t="s">
        <v>69</v>
      </c>
      <c r="W80" s="461" t="s">
        <v>69</v>
      </c>
      <c r="X80" s="461" t="s">
        <v>69</v>
      </c>
      <c r="Y80" s="461" t="s">
        <v>848</v>
      </c>
      <c r="Z80" s="461" t="s">
        <v>848</v>
      </c>
      <c r="AA80" s="461" t="s">
        <v>848</v>
      </c>
      <c r="AB80" s="461" t="s">
        <v>848</v>
      </c>
      <c r="AC80" s="461" t="s">
        <v>848</v>
      </c>
      <c r="AD80" s="461" t="s">
        <v>848</v>
      </c>
      <c r="AE80" s="461" t="s">
        <v>848</v>
      </c>
      <c r="AF80" s="461" t="s">
        <v>848</v>
      </c>
      <c r="AG80" s="461" t="s">
        <v>848</v>
      </c>
      <c r="AH80" s="461" t="s">
        <v>848</v>
      </c>
      <c r="AI80" s="137" t="s">
        <v>69</v>
      </c>
      <c r="AJ80" s="457" t="s">
        <v>69</v>
      </c>
      <c r="AK80" s="137" t="s">
        <v>69</v>
      </c>
      <c r="AL80" s="137" t="s">
        <v>69</v>
      </c>
      <c r="AM80" s="137" t="s">
        <v>69</v>
      </c>
      <c r="AN80" s="137" t="s">
        <v>69</v>
      </c>
      <c r="AO80" s="137" t="s">
        <v>69</v>
      </c>
      <c r="AP80" s="137" t="s">
        <v>69</v>
      </c>
      <c r="AQ80" s="137" t="s">
        <v>69</v>
      </c>
      <c r="AR80" s="137" t="s">
        <v>69</v>
      </c>
      <c r="AS80" s="137">
        <f>AT80</f>
        <v>202431</v>
      </c>
      <c r="AT80" s="122">
        <v>202431</v>
      </c>
      <c r="AU80" s="470" t="s">
        <v>69</v>
      </c>
      <c r="AV80" s="470" t="s">
        <v>69</v>
      </c>
      <c r="AW80" s="470" t="s">
        <v>69</v>
      </c>
      <c r="AX80" s="137" t="s">
        <v>69</v>
      </c>
      <c r="AY80" s="137" t="s">
        <v>69</v>
      </c>
      <c r="AZ80" s="137" t="s">
        <v>69</v>
      </c>
      <c r="BA80" s="137" t="s">
        <v>69</v>
      </c>
      <c r="BB80" s="137" t="s">
        <v>69</v>
      </c>
      <c r="BC80" s="231">
        <f>BD80</f>
        <v>41220</v>
      </c>
      <c r="BD80" s="137">
        <v>41220</v>
      </c>
      <c r="BE80" s="232">
        <v>5.05</v>
      </c>
      <c r="BF80" s="137" t="s">
        <v>848</v>
      </c>
      <c r="BG80" s="137" t="s">
        <v>848</v>
      </c>
      <c r="BH80" s="137" t="s">
        <v>69</v>
      </c>
      <c r="BI80" s="137" t="s">
        <v>69</v>
      </c>
      <c r="BJ80" s="229">
        <v>7640</v>
      </c>
      <c r="BK80" s="461" t="s">
        <v>69</v>
      </c>
      <c r="BL80" s="457" t="s">
        <v>69</v>
      </c>
      <c r="BM80" s="461" t="s">
        <v>69</v>
      </c>
      <c r="BN80" s="461" t="s">
        <v>69</v>
      </c>
      <c r="BO80" s="461" t="s">
        <v>69</v>
      </c>
      <c r="BP80" s="470" t="s">
        <v>69</v>
      </c>
      <c r="BQ80" s="470" t="s">
        <v>69</v>
      </c>
      <c r="BR80" s="470" t="s">
        <v>69</v>
      </c>
      <c r="BS80" s="470" t="s">
        <v>69</v>
      </c>
      <c r="BT80" s="470" t="s">
        <v>69</v>
      </c>
      <c r="BU80" s="470" t="s">
        <v>69</v>
      </c>
      <c r="BV80" s="470" t="s">
        <v>69</v>
      </c>
      <c r="BW80" s="461" t="s">
        <v>69</v>
      </c>
      <c r="BX80" s="229">
        <v>1451</v>
      </c>
      <c r="BY80" s="461" t="s">
        <v>69</v>
      </c>
      <c r="BZ80" s="461" t="s">
        <v>69</v>
      </c>
      <c r="CA80" s="461" t="s">
        <v>69</v>
      </c>
      <c r="CB80" s="461" t="s">
        <v>69</v>
      </c>
      <c r="CC80" s="461" t="s">
        <v>69</v>
      </c>
      <c r="CD80" s="461" t="s">
        <v>69</v>
      </c>
      <c r="CE80" s="461" t="s">
        <v>69</v>
      </c>
      <c r="CF80" s="461">
        <v>1351</v>
      </c>
      <c r="CG80" s="461">
        <v>183</v>
      </c>
      <c r="CH80" s="275">
        <v>47</v>
      </c>
      <c r="CJ80" s="231">
        <v>184598</v>
      </c>
      <c r="CK80" s="229">
        <v>36920</v>
      </c>
      <c r="CL80" s="495">
        <v>5.05</v>
      </c>
      <c r="CM80" s="455">
        <v>12965</v>
      </c>
      <c r="CN80" s="231">
        <v>6736</v>
      </c>
      <c r="CO80" s="231">
        <v>2832</v>
      </c>
    </row>
    <row r="81" spans="1:91" s="275" customFormat="1" ht="13.8" x14ac:dyDescent="0.3">
      <c r="A81" s="300"/>
      <c r="D81" s="451">
        <v>2</v>
      </c>
      <c r="E81" s="275" t="s">
        <v>85</v>
      </c>
      <c r="F81" s="275" t="s">
        <v>615</v>
      </c>
      <c r="G81" s="452">
        <v>1981</v>
      </c>
      <c r="H81" s="276">
        <v>29805</v>
      </c>
      <c r="I81" s="276">
        <v>29807</v>
      </c>
      <c r="J81" s="453">
        <f t="shared" si="16"/>
        <v>3</v>
      </c>
      <c r="K81" s="461" t="s">
        <v>69</v>
      </c>
      <c r="L81" s="461" t="s">
        <v>69</v>
      </c>
      <c r="M81" s="461" t="s">
        <v>848</v>
      </c>
      <c r="N81" s="461" t="s">
        <v>69</v>
      </c>
      <c r="O81" s="231">
        <v>7524</v>
      </c>
      <c r="P81" s="461" t="s">
        <v>69</v>
      </c>
      <c r="Q81" s="461" t="s">
        <v>69</v>
      </c>
      <c r="R81" s="461" t="s">
        <v>69</v>
      </c>
      <c r="S81" s="461" t="s">
        <v>69</v>
      </c>
      <c r="T81" s="461" t="s">
        <v>848</v>
      </c>
      <c r="U81" s="470">
        <v>1002</v>
      </c>
      <c r="V81" s="461" t="s">
        <v>69</v>
      </c>
      <c r="W81" s="461" t="s">
        <v>69</v>
      </c>
      <c r="X81" s="461" t="s">
        <v>69</v>
      </c>
      <c r="Y81" s="461" t="s">
        <v>848</v>
      </c>
      <c r="Z81" s="461" t="s">
        <v>848</v>
      </c>
      <c r="AA81" s="461" t="s">
        <v>848</v>
      </c>
      <c r="AB81" s="461" t="s">
        <v>848</v>
      </c>
      <c r="AC81" s="461" t="s">
        <v>848</v>
      </c>
      <c r="AD81" s="461" t="s">
        <v>848</v>
      </c>
      <c r="AE81" s="461" t="s">
        <v>848</v>
      </c>
      <c r="AF81" s="461" t="s">
        <v>848</v>
      </c>
      <c r="AG81" s="461" t="s">
        <v>848</v>
      </c>
      <c r="AH81" s="461" t="s">
        <v>848</v>
      </c>
      <c r="AI81" s="137" t="s">
        <v>69</v>
      </c>
      <c r="AJ81" s="457" t="s">
        <v>69</v>
      </c>
      <c r="AK81" s="137" t="s">
        <v>69</v>
      </c>
      <c r="AL81" s="137" t="s">
        <v>69</v>
      </c>
      <c r="AM81" s="137" t="s">
        <v>69</v>
      </c>
      <c r="AN81" s="137" t="s">
        <v>69</v>
      </c>
      <c r="AO81" s="137" t="s">
        <v>69</v>
      </c>
      <c r="AP81" s="137" t="s">
        <v>69</v>
      </c>
      <c r="AQ81" s="137" t="s">
        <v>69</v>
      </c>
      <c r="AR81" s="137" t="s">
        <v>69</v>
      </c>
      <c r="AS81" s="125">
        <f>O81*BE81</f>
        <v>37996.199999999997</v>
      </c>
      <c r="AT81" s="122" t="s">
        <v>69</v>
      </c>
      <c r="AU81" s="470" t="s">
        <v>69</v>
      </c>
      <c r="AV81" s="470" t="s">
        <v>69</v>
      </c>
      <c r="AW81" s="470" t="s">
        <v>69</v>
      </c>
      <c r="AX81" s="137" t="s">
        <v>69</v>
      </c>
      <c r="AY81" s="137" t="s">
        <v>69</v>
      </c>
      <c r="AZ81" s="137" t="s">
        <v>69</v>
      </c>
      <c r="BA81" s="137" t="s">
        <v>69</v>
      </c>
      <c r="BB81" s="137" t="s">
        <v>69</v>
      </c>
      <c r="BC81" s="231">
        <f>BD81</f>
        <v>7524</v>
      </c>
      <c r="BD81" s="137">
        <f>O81</f>
        <v>7524</v>
      </c>
      <c r="BE81" s="123">
        <f>BE80</f>
        <v>5.05</v>
      </c>
      <c r="BF81" s="137" t="s">
        <v>848</v>
      </c>
      <c r="BG81" s="137" t="s">
        <v>848</v>
      </c>
      <c r="BH81" s="137" t="s">
        <v>69</v>
      </c>
      <c r="BI81" s="137" t="s">
        <v>69</v>
      </c>
      <c r="BJ81" s="229">
        <v>1002</v>
      </c>
      <c r="BK81" s="461" t="s">
        <v>69</v>
      </c>
      <c r="BL81" s="457" t="s">
        <v>69</v>
      </c>
      <c r="BM81" s="461" t="s">
        <v>69</v>
      </c>
      <c r="BN81" s="461" t="s">
        <v>69</v>
      </c>
      <c r="BO81" s="461" t="s">
        <v>69</v>
      </c>
      <c r="BP81" s="470" t="s">
        <v>69</v>
      </c>
      <c r="BQ81" s="470" t="s">
        <v>69</v>
      </c>
      <c r="BR81" s="470" t="s">
        <v>69</v>
      </c>
      <c r="BS81" s="470" t="s">
        <v>69</v>
      </c>
      <c r="BT81" s="470" t="s">
        <v>69</v>
      </c>
      <c r="BU81" s="470" t="s">
        <v>69</v>
      </c>
      <c r="BV81" s="470" t="s">
        <v>69</v>
      </c>
      <c r="BW81" s="461" t="s">
        <v>69</v>
      </c>
      <c r="BX81" s="470" t="s">
        <v>69</v>
      </c>
      <c r="BY81" s="461" t="s">
        <v>69</v>
      </c>
      <c r="BZ81" s="461" t="s">
        <v>69</v>
      </c>
      <c r="CA81" s="461" t="s">
        <v>69</v>
      </c>
      <c r="CB81" s="461" t="s">
        <v>69</v>
      </c>
      <c r="CC81" s="461" t="s">
        <v>69</v>
      </c>
      <c r="CD81" s="461" t="s">
        <v>69</v>
      </c>
      <c r="CE81" s="461" t="s">
        <v>69</v>
      </c>
      <c r="CF81" s="461" t="s">
        <v>69</v>
      </c>
      <c r="CG81" s="461" t="s">
        <v>69</v>
      </c>
      <c r="CH81" s="275" t="s">
        <v>69</v>
      </c>
      <c r="CJ81" s="231"/>
      <c r="CK81" s="229"/>
      <c r="CL81" s="495"/>
      <c r="CM81" s="495"/>
    </row>
    <row r="82" spans="1:91" s="139" customFormat="1" ht="13.8" x14ac:dyDescent="0.3">
      <c r="A82" s="162" t="s">
        <v>109</v>
      </c>
      <c r="B82" s="139" t="s">
        <v>110</v>
      </c>
      <c r="C82" s="139" t="s">
        <v>111</v>
      </c>
      <c r="D82" s="444">
        <v>3</v>
      </c>
      <c r="E82" s="139" t="s">
        <v>112</v>
      </c>
      <c r="F82" s="139" t="s">
        <v>717</v>
      </c>
      <c r="G82" s="147">
        <v>1982</v>
      </c>
      <c r="H82" s="148">
        <v>30072</v>
      </c>
      <c r="I82" s="148">
        <v>30220</v>
      </c>
      <c r="J82" s="149">
        <f>I82-H82+1</f>
        <v>149</v>
      </c>
      <c r="K82" s="153" t="s">
        <v>69</v>
      </c>
      <c r="L82" s="153" t="s">
        <v>69</v>
      </c>
      <c r="M82" s="153" t="s">
        <v>848</v>
      </c>
      <c r="N82" s="204" t="s">
        <v>69</v>
      </c>
      <c r="O82" s="204" t="s">
        <v>848</v>
      </c>
      <c r="P82" s="204" t="s">
        <v>69</v>
      </c>
      <c r="Q82" s="204" t="s">
        <v>69</v>
      </c>
      <c r="R82" s="204" t="s">
        <v>69</v>
      </c>
      <c r="S82" s="204" t="s">
        <v>69</v>
      </c>
      <c r="T82" s="204" t="s">
        <v>69</v>
      </c>
      <c r="U82" s="204" t="s">
        <v>69</v>
      </c>
      <c r="V82" s="204" t="s">
        <v>69</v>
      </c>
      <c r="W82" s="204" t="s">
        <v>69</v>
      </c>
      <c r="X82" s="153" t="s">
        <v>69</v>
      </c>
      <c r="Y82" s="153" t="s">
        <v>848</v>
      </c>
      <c r="Z82" s="153" t="s">
        <v>848</v>
      </c>
      <c r="AA82" s="153" t="s">
        <v>848</v>
      </c>
      <c r="AB82" s="153" t="s">
        <v>848</v>
      </c>
      <c r="AC82" s="153" t="s">
        <v>848</v>
      </c>
      <c r="AD82" s="153" t="s">
        <v>848</v>
      </c>
      <c r="AE82" s="153" t="s">
        <v>848</v>
      </c>
      <c r="AF82" s="153" t="s">
        <v>848</v>
      </c>
      <c r="AG82" s="153" t="s">
        <v>848</v>
      </c>
      <c r="AH82" s="153" t="s">
        <v>848</v>
      </c>
      <c r="AI82" s="151">
        <v>57027</v>
      </c>
      <c r="AJ82" s="140" t="s">
        <v>69</v>
      </c>
      <c r="AK82" s="142" t="s">
        <v>69</v>
      </c>
      <c r="AL82" s="142" t="s">
        <v>69</v>
      </c>
      <c r="AM82" s="142" t="s">
        <v>69</v>
      </c>
      <c r="AN82" s="142" t="s">
        <v>69</v>
      </c>
      <c r="AO82" s="142" t="s">
        <v>69</v>
      </c>
      <c r="AP82" s="142" t="s">
        <v>69</v>
      </c>
      <c r="AQ82" s="142" t="s">
        <v>69</v>
      </c>
      <c r="AR82" s="142" t="s">
        <v>69</v>
      </c>
      <c r="AS82" s="142">
        <f>AT82</f>
        <v>269402</v>
      </c>
      <c r="AT82" s="179">
        <v>269402</v>
      </c>
      <c r="AU82" s="150" t="s">
        <v>69</v>
      </c>
      <c r="AV82" s="150" t="s">
        <v>69</v>
      </c>
      <c r="AW82" s="150" t="s">
        <v>69</v>
      </c>
      <c r="AX82" s="142" t="s">
        <v>69</v>
      </c>
      <c r="AY82" s="142" t="s">
        <v>69</v>
      </c>
      <c r="AZ82" s="142" t="s">
        <v>69</v>
      </c>
      <c r="BA82" s="142" t="s">
        <v>69</v>
      </c>
      <c r="BB82" s="142" t="s">
        <v>69</v>
      </c>
      <c r="BC82" s="145">
        <f>AT82/BE82</f>
        <v>57725.136125135585</v>
      </c>
      <c r="BD82" s="140" t="s">
        <v>69</v>
      </c>
      <c r="BE82" s="513">
        <f>Juneau!BD38</f>
        <v>4.6669790334663714</v>
      </c>
      <c r="BF82" s="142" t="s">
        <v>848</v>
      </c>
      <c r="BG82" s="142" t="s">
        <v>848</v>
      </c>
      <c r="BH82" s="142" t="s">
        <v>69</v>
      </c>
      <c r="BI82" s="142" t="s">
        <v>69</v>
      </c>
      <c r="BJ82" s="154">
        <v>12666</v>
      </c>
      <c r="BK82" s="153" t="s">
        <v>69</v>
      </c>
      <c r="BL82" s="140" t="s">
        <v>69</v>
      </c>
      <c r="BM82" s="153" t="s">
        <v>69</v>
      </c>
      <c r="BN82" s="153" t="s">
        <v>69</v>
      </c>
      <c r="BO82" s="153" t="s">
        <v>69</v>
      </c>
      <c r="BP82" s="150" t="s">
        <v>69</v>
      </c>
      <c r="BQ82" s="150" t="s">
        <v>69</v>
      </c>
      <c r="BR82" s="150" t="s">
        <v>69</v>
      </c>
      <c r="BS82" s="150" t="s">
        <v>69</v>
      </c>
      <c r="BT82" s="150" t="s">
        <v>69</v>
      </c>
      <c r="BU82" s="150" t="s">
        <v>69</v>
      </c>
      <c r="BV82" s="150" t="s">
        <v>69</v>
      </c>
      <c r="BW82" s="153" t="s">
        <v>69</v>
      </c>
      <c r="BX82" s="154">
        <v>840</v>
      </c>
      <c r="BY82" s="153" t="s">
        <v>69</v>
      </c>
      <c r="BZ82" s="153" t="s">
        <v>69</v>
      </c>
      <c r="CA82" s="153" t="s">
        <v>69</v>
      </c>
      <c r="CB82" s="153" t="s">
        <v>69</v>
      </c>
      <c r="CC82" s="153" t="s">
        <v>69</v>
      </c>
      <c r="CD82" s="153" t="s">
        <v>69</v>
      </c>
      <c r="CE82" s="153" t="s">
        <v>69</v>
      </c>
      <c r="CF82" s="153"/>
      <c r="CG82" s="153"/>
      <c r="CL82" s="501"/>
      <c r="CM82" s="501"/>
    </row>
    <row r="83" spans="1:91" s="275" customFormat="1" ht="13.8" x14ac:dyDescent="0.3">
      <c r="A83" s="300"/>
      <c r="D83" s="451">
        <v>1</v>
      </c>
      <c r="E83" s="275" t="s">
        <v>108</v>
      </c>
      <c r="F83" s="275" t="s">
        <v>714</v>
      </c>
      <c r="G83" s="452">
        <v>1982</v>
      </c>
      <c r="H83" s="276">
        <v>30072</v>
      </c>
      <c r="I83" s="276">
        <v>30220</v>
      </c>
      <c r="J83" s="453">
        <f t="shared" si="16"/>
        <v>149</v>
      </c>
      <c r="K83" s="461" t="s">
        <v>69</v>
      </c>
      <c r="L83" s="461" t="s">
        <v>69</v>
      </c>
      <c r="M83" s="461" t="s">
        <v>848</v>
      </c>
      <c r="N83" s="461" t="s">
        <v>69</v>
      </c>
      <c r="O83" s="461" t="s">
        <v>848</v>
      </c>
      <c r="P83" s="461" t="s">
        <v>69</v>
      </c>
      <c r="Q83" s="461" t="s">
        <v>69</v>
      </c>
      <c r="R83" s="461" t="s">
        <v>69</v>
      </c>
      <c r="S83" s="461" t="s">
        <v>69</v>
      </c>
      <c r="T83" s="461" t="s">
        <v>69</v>
      </c>
      <c r="U83" s="461" t="s">
        <v>69</v>
      </c>
      <c r="V83" s="461" t="s">
        <v>69</v>
      </c>
      <c r="W83" s="461" t="s">
        <v>69</v>
      </c>
      <c r="X83" s="461" t="s">
        <v>69</v>
      </c>
      <c r="Y83" s="461" t="s">
        <v>848</v>
      </c>
      <c r="Z83" s="461" t="s">
        <v>848</v>
      </c>
      <c r="AA83" s="461" t="s">
        <v>848</v>
      </c>
      <c r="AB83" s="461" t="s">
        <v>848</v>
      </c>
      <c r="AC83" s="461" t="s">
        <v>848</v>
      </c>
      <c r="AD83" s="461" t="s">
        <v>848</v>
      </c>
      <c r="AE83" s="461" t="s">
        <v>848</v>
      </c>
      <c r="AF83" s="461" t="s">
        <v>848</v>
      </c>
      <c r="AG83" s="461" t="s">
        <v>848</v>
      </c>
      <c r="AH83" s="461" t="s">
        <v>848</v>
      </c>
      <c r="AI83" s="470" t="s">
        <v>69</v>
      </c>
      <c r="AJ83" s="457" t="s">
        <v>69</v>
      </c>
      <c r="AK83" s="137" t="s">
        <v>69</v>
      </c>
      <c r="AL83" s="137" t="s">
        <v>69</v>
      </c>
      <c r="AM83" s="137" t="s">
        <v>69</v>
      </c>
      <c r="AN83" s="137" t="s">
        <v>69</v>
      </c>
      <c r="AO83" s="137" t="s">
        <v>69</v>
      </c>
      <c r="AP83" s="137" t="s">
        <v>69</v>
      </c>
      <c r="AQ83" s="137" t="s">
        <v>69</v>
      </c>
      <c r="AR83" s="137" t="s">
        <v>69</v>
      </c>
      <c r="AS83" s="137">
        <f t="shared" ref="AS83:AS84" si="17">AT83</f>
        <v>215000</v>
      </c>
      <c r="AT83" s="122">
        <v>215000</v>
      </c>
      <c r="AU83" s="470" t="s">
        <v>69</v>
      </c>
      <c r="AV83" s="470" t="s">
        <v>69</v>
      </c>
      <c r="AW83" s="470" t="s">
        <v>69</v>
      </c>
      <c r="AX83" s="137" t="s">
        <v>69</v>
      </c>
      <c r="AY83" s="137" t="s">
        <v>69</v>
      </c>
      <c r="AZ83" s="137" t="s">
        <v>69</v>
      </c>
      <c r="BA83" s="137" t="s">
        <v>69</v>
      </c>
      <c r="BB83" s="137" t="s">
        <v>69</v>
      </c>
      <c r="BC83" s="137" t="s">
        <v>69</v>
      </c>
      <c r="BD83" s="457" t="s">
        <v>69</v>
      </c>
      <c r="BE83" s="514" t="s">
        <v>69</v>
      </c>
      <c r="BF83" s="137" t="s">
        <v>848</v>
      </c>
      <c r="BG83" s="137" t="s">
        <v>848</v>
      </c>
      <c r="BH83" s="137" t="s">
        <v>69</v>
      </c>
      <c r="BI83" s="137" t="s">
        <v>69</v>
      </c>
      <c r="BJ83" s="229">
        <v>11495</v>
      </c>
      <c r="BK83" s="461" t="s">
        <v>69</v>
      </c>
      <c r="BL83" s="457" t="s">
        <v>69</v>
      </c>
      <c r="BM83" s="461" t="s">
        <v>69</v>
      </c>
      <c r="BN83" s="461" t="s">
        <v>69</v>
      </c>
      <c r="BO83" s="461" t="s">
        <v>69</v>
      </c>
      <c r="BP83" s="470" t="s">
        <v>69</v>
      </c>
      <c r="BQ83" s="470" t="s">
        <v>69</v>
      </c>
      <c r="BR83" s="470" t="s">
        <v>69</v>
      </c>
      <c r="BS83" s="470" t="s">
        <v>69</v>
      </c>
      <c r="BT83" s="470" t="s">
        <v>69</v>
      </c>
      <c r="BU83" s="470" t="s">
        <v>69</v>
      </c>
      <c r="BV83" s="470" t="s">
        <v>69</v>
      </c>
      <c r="BW83" s="461" t="s">
        <v>69</v>
      </c>
      <c r="BX83" s="229">
        <v>840</v>
      </c>
      <c r="BY83" s="461" t="s">
        <v>69</v>
      </c>
      <c r="BZ83" s="461" t="s">
        <v>69</v>
      </c>
      <c r="CA83" s="461" t="s">
        <v>69</v>
      </c>
      <c r="CB83" s="461" t="s">
        <v>69</v>
      </c>
      <c r="CC83" s="461" t="s">
        <v>69</v>
      </c>
      <c r="CD83" s="461" t="s">
        <v>69</v>
      </c>
      <c r="CE83" s="461" t="s">
        <v>69</v>
      </c>
      <c r="CF83" s="461"/>
      <c r="CG83" s="461"/>
      <c r="CL83" s="492"/>
      <c r="CM83" s="492"/>
    </row>
    <row r="84" spans="1:91" s="275" customFormat="1" ht="13.8" x14ac:dyDescent="0.3">
      <c r="A84" s="300"/>
      <c r="D84" s="451">
        <v>2</v>
      </c>
      <c r="E84" s="275" t="s">
        <v>85</v>
      </c>
      <c r="F84" s="275" t="s">
        <v>716</v>
      </c>
      <c r="G84" s="452">
        <v>1982</v>
      </c>
      <c r="H84" s="276">
        <v>30176</v>
      </c>
      <c r="I84" s="276">
        <v>30178</v>
      </c>
      <c r="J84" s="453">
        <f t="shared" si="16"/>
        <v>3</v>
      </c>
      <c r="K84" s="461" t="s">
        <v>69</v>
      </c>
      <c r="L84" s="461" t="s">
        <v>69</v>
      </c>
      <c r="M84" s="461" t="s">
        <v>848</v>
      </c>
      <c r="N84" s="461" t="s">
        <v>69</v>
      </c>
      <c r="O84" s="231">
        <v>9067</v>
      </c>
      <c r="P84" s="461" t="s">
        <v>69</v>
      </c>
      <c r="Q84" s="461" t="s">
        <v>69</v>
      </c>
      <c r="R84" s="461" t="s">
        <v>69</v>
      </c>
      <c r="S84" s="461" t="s">
        <v>69</v>
      </c>
      <c r="T84" s="461" t="s">
        <v>848</v>
      </c>
      <c r="U84" s="470">
        <v>1171</v>
      </c>
      <c r="V84" s="461" t="s">
        <v>69</v>
      </c>
      <c r="W84" s="461" t="s">
        <v>69</v>
      </c>
      <c r="X84" s="461" t="s">
        <v>69</v>
      </c>
      <c r="Y84" s="461" t="s">
        <v>848</v>
      </c>
      <c r="Z84" s="461" t="s">
        <v>848</v>
      </c>
      <c r="AA84" s="461" t="s">
        <v>848</v>
      </c>
      <c r="AB84" s="461" t="s">
        <v>848</v>
      </c>
      <c r="AC84" s="461" t="s">
        <v>848</v>
      </c>
      <c r="AD84" s="461" t="s">
        <v>848</v>
      </c>
      <c r="AE84" s="461" t="s">
        <v>848</v>
      </c>
      <c r="AF84" s="461" t="s">
        <v>848</v>
      </c>
      <c r="AG84" s="461" t="s">
        <v>848</v>
      </c>
      <c r="AH84" s="461" t="s">
        <v>848</v>
      </c>
      <c r="AI84" s="231" t="s">
        <v>718</v>
      </c>
      <c r="AJ84" s="457" t="s">
        <v>69</v>
      </c>
      <c r="AK84" s="137" t="s">
        <v>69</v>
      </c>
      <c r="AL84" s="137" t="s">
        <v>69</v>
      </c>
      <c r="AM84" s="137" t="s">
        <v>69</v>
      </c>
      <c r="AN84" s="137" t="s">
        <v>69</v>
      </c>
      <c r="AO84" s="137" t="s">
        <v>69</v>
      </c>
      <c r="AP84" s="137" t="s">
        <v>69</v>
      </c>
      <c r="AQ84" s="137" t="s">
        <v>69</v>
      </c>
      <c r="AR84" s="137" t="s">
        <v>69</v>
      </c>
      <c r="AS84" s="502">
        <f t="shared" si="17"/>
        <v>54402</v>
      </c>
      <c r="AT84" s="122">
        <f>AT82-AT83</f>
        <v>54402</v>
      </c>
      <c r="AU84" s="470" t="s">
        <v>69</v>
      </c>
      <c r="AV84" s="470" t="s">
        <v>69</v>
      </c>
      <c r="AW84" s="470" t="s">
        <v>69</v>
      </c>
      <c r="AX84" s="137" t="s">
        <v>69</v>
      </c>
      <c r="AY84" s="137" t="s">
        <v>69</v>
      </c>
      <c r="AZ84" s="137" t="s">
        <v>69</v>
      </c>
      <c r="BA84" s="137" t="s">
        <v>69</v>
      </c>
      <c r="BB84" s="137" t="s">
        <v>69</v>
      </c>
      <c r="BC84" s="137">
        <f>BD84</f>
        <v>9067</v>
      </c>
      <c r="BD84" s="137">
        <f>O84</f>
        <v>9067</v>
      </c>
      <c r="BE84" s="514" t="s">
        <v>69</v>
      </c>
      <c r="BF84" s="137" t="s">
        <v>848</v>
      </c>
      <c r="BG84" s="137" t="s">
        <v>848</v>
      </c>
      <c r="BH84" s="137" t="s">
        <v>69</v>
      </c>
      <c r="BI84" s="137" t="s">
        <v>69</v>
      </c>
      <c r="BJ84" s="229">
        <v>1171</v>
      </c>
      <c r="BK84" s="461" t="s">
        <v>69</v>
      </c>
      <c r="BL84" s="457" t="s">
        <v>69</v>
      </c>
      <c r="BM84" s="461" t="s">
        <v>69</v>
      </c>
      <c r="BN84" s="461" t="s">
        <v>69</v>
      </c>
      <c r="BO84" s="461" t="s">
        <v>69</v>
      </c>
      <c r="BP84" s="470" t="s">
        <v>69</v>
      </c>
      <c r="BQ84" s="470" t="s">
        <v>69</v>
      </c>
      <c r="BR84" s="470" t="s">
        <v>69</v>
      </c>
      <c r="BS84" s="470" t="s">
        <v>69</v>
      </c>
      <c r="BT84" s="470" t="s">
        <v>69</v>
      </c>
      <c r="BU84" s="470" t="s">
        <v>69</v>
      </c>
      <c r="BV84" s="470" t="s">
        <v>69</v>
      </c>
      <c r="BW84" s="461" t="s">
        <v>69</v>
      </c>
      <c r="BX84" s="470" t="s">
        <v>69</v>
      </c>
      <c r="BY84" s="461" t="s">
        <v>69</v>
      </c>
      <c r="BZ84" s="461" t="s">
        <v>69</v>
      </c>
      <c r="CA84" s="461" t="s">
        <v>69</v>
      </c>
      <c r="CB84" s="461" t="s">
        <v>69</v>
      </c>
      <c r="CC84" s="461" t="s">
        <v>69</v>
      </c>
      <c r="CD84" s="461" t="s">
        <v>69</v>
      </c>
      <c r="CE84" s="461" t="s">
        <v>69</v>
      </c>
      <c r="CF84" s="461"/>
      <c r="CG84" s="461"/>
      <c r="CL84" s="492"/>
      <c r="CM84" s="492"/>
    </row>
    <row r="85" spans="1:91" s="139" customFormat="1" ht="13.8" x14ac:dyDescent="0.3">
      <c r="A85" s="162" t="s">
        <v>79</v>
      </c>
      <c r="B85" s="139" t="s">
        <v>80</v>
      </c>
      <c r="C85" s="139" t="s">
        <v>81</v>
      </c>
      <c r="D85" s="175">
        <v>3</v>
      </c>
      <c r="E85" s="175" t="s">
        <v>52</v>
      </c>
      <c r="F85" s="175" t="s">
        <v>472</v>
      </c>
      <c r="G85" s="147">
        <v>1986</v>
      </c>
      <c r="H85" s="148">
        <v>31516</v>
      </c>
      <c r="I85" s="148">
        <v>31690</v>
      </c>
      <c r="J85" s="149">
        <f>I85-H85+1</f>
        <v>175</v>
      </c>
      <c r="K85" s="153" t="s">
        <v>69</v>
      </c>
      <c r="L85" s="153" t="s">
        <v>69</v>
      </c>
      <c r="M85" s="153" t="s">
        <v>848</v>
      </c>
      <c r="N85" s="204" t="s">
        <v>69</v>
      </c>
      <c r="O85" s="204" t="s">
        <v>848</v>
      </c>
      <c r="P85" s="204" t="s">
        <v>69</v>
      </c>
      <c r="Q85" s="204" t="s">
        <v>69</v>
      </c>
      <c r="R85" s="204" t="s">
        <v>69</v>
      </c>
      <c r="S85" s="204" t="s">
        <v>69</v>
      </c>
      <c r="T85" s="204" t="s">
        <v>69</v>
      </c>
      <c r="U85" s="204" t="s">
        <v>69</v>
      </c>
      <c r="V85" s="204" t="s">
        <v>69</v>
      </c>
      <c r="W85" s="204" t="s">
        <v>69</v>
      </c>
      <c r="X85" s="153" t="s">
        <v>69</v>
      </c>
      <c r="Y85" s="153" t="s">
        <v>848</v>
      </c>
      <c r="Z85" s="153" t="s">
        <v>848</v>
      </c>
      <c r="AA85" s="153" t="s">
        <v>848</v>
      </c>
      <c r="AB85" s="153" t="s">
        <v>848</v>
      </c>
      <c r="AC85" s="153" t="s">
        <v>848</v>
      </c>
      <c r="AD85" s="153" t="s">
        <v>848</v>
      </c>
      <c r="AE85" s="153" t="s">
        <v>848</v>
      </c>
      <c r="AF85" s="153" t="s">
        <v>848</v>
      </c>
      <c r="AG85" s="153" t="s">
        <v>848</v>
      </c>
      <c r="AH85" s="153" t="s">
        <v>848</v>
      </c>
      <c r="AI85" s="157">
        <f>SUM(AI86:AI87)</f>
        <v>26591</v>
      </c>
      <c r="AJ85" s="140" t="s">
        <v>69</v>
      </c>
      <c r="AK85" s="142" t="s">
        <v>69</v>
      </c>
      <c r="AL85" s="142" t="s">
        <v>69</v>
      </c>
      <c r="AM85" s="142" t="s">
        <v>69</v>
      </c>
      <c r="AN85" s="142" t="s">
        <v>69</v>
      </c>
      <c r="AO85" s="142" t="s">
        <v>69</v>
      </c>
      <c r="AP85" s="142" t="s">
        <v>69</v>
      </c>
      <c r="AQ85" s="142" t="s">
        <v>69</v>
      </c>
      <c r="AR85" s="142" t="s">
        <v>69</v>
      </c>
      <c r="AS85" s="142">
        <f>AT85</f>
        <v>318086</v>
      </c>
      <c r="AT85" s="179">
        <v>318086</v>
      </c>
      <c r="AU85" s="142" t="s">
        <v>69</v>
      </c>
      <c r="AV85" s="142" t="s">
        <v>69</v>
      </c>
      <c r="AW85" s="142" t="s">
        <v>69</v>
      </c>
      <c r="AX85" s="142">
        <v>77165</v>
      </c>
      <c r="AY85" s="142" t="s">
        <v>69</v>
      </c>
      <c r="AZ85" s="142" t="s">
        <v>69</v>
      </c>
      <c r="BA85" s="142" t="s">
        <v>69</v>
      </c>
      <c r="BB85" s="142">
        <v>240921</v>
      </c>
      <c r="BC85" s="159">
        <f>BG85</f>
        <v>66408.900385665183</v>
      </c>
      <c r="BD85" s="142" t="s">
        <v>69</v>
      </c>
      <c r="BE85" s="513">
        <f>Juneau!BD43</f>
        <v>4.7898097717736192</v>
      </c>
      <c r="BF85" s="142" t="s">
        <v>848</v>
      </c>
      <c r="BG85" s="159">
        <f>AT85/BE85</f>
        <v>66408.900385665183</v>
      </c>
      <c r="BH85" s="145">
        <f>BJ85+BP85</f>
        <v>20000</v>
      </c>
      <c r="BI85" s="142" t="s">
        <v>69</v>
      </c>
      <c r="BJ85" s="154">
        <v>13132</v>
      </c>
      <c r="BK85" s="153" t="s">
        <v>69</v>
      </c>
      <c r="BL85" s="140" t="s">
        <v>69</v>
      </c>
      <c r="BM85" s="153" t="s">
        <v>69</v>
      </c>
      <c r="BN85" s="153" t="s">
        <v>69</v>
      </c>
      <c r="BO85" s="153" t="s">
        <v>69</v>
      </c>
      <c r="BP85" s="154">
        <v>6868</v>
      </c>
      <c r="BQ85" s="150" t="s">
        <v>69</v>
      </c>
      <c r="BR85" s="150" t="s">
        <v>69</v>
      </c>
      <c r="BS85" s="150" t="s">
        <v>69</v>
      </c>
      <c r="BT85" s="150" t="s">
        <v>69</v>
      </c>
      <c r="BU85" s="150" t="s">
        <v>69</v>
      </c>
      <c r="BV85" s="145">
        <f>BX85+CC85</f>
        <v>904</v>
      </c>
      <c r="BW85" s="153" t="s">
        <v>69</v>
      </c>
      <c r="BX85" s="154">
        <v>484</v>
      </c>
      <c r="BY85" s="153" t="s">
        <v>69</v>
      </c>
      <c r="BZ85" s="153" t="s">
        <v>69</v>
      </c>
      <c r="CA85" s="153" t="s">
        <v>69</v>
      </c>
      <c r="CB85" s="153" t="s">
        <v>69</v>
      </c>
      <c r="CC85" s="154">
        <v>420</v>
      </c>
      <c r="CD85" s="153" t="s">
        <v>69</v>
      </c>
      <c r="CE85" s="153" t="s">
        <v>69</v>
      </c>
      <c r="CL85" s="501"/>
      <c r="CM85" s="501"/>
    </row>
    <row r="86" spans="1:91" s="275" customFormat="1" ht="13.8" x14ac:dyDescent="0.3">
      <c r="D86" s="451">
        <v>1</v>
      </c>
      <c r="E86" s="275" t="s">
        <v>97</v>
      </c>
      <c r="F86" s="275" t="s">
        <v>499</v>
      </c>
      <c r="G86" s="452">
        <v>1986</v>
      </c>
      <c r="H86" s="276">
        <v>31522</v>
      </c>
      <c r="I86" s="276">
        <v>31676</v>
      </c>
      <c r="J86" s="453">
        <f>I86-H86+1</f>
        <v>155</v>
      </c>
      <c r="K86" s="461" t="s">
        <v>69</v>
      </c>
      <c r="L86" s="461" t="s">
        <v>69</v>
      </c>
      <c r="M86" s="461" t="s">
        <v>848</v>
      </c>
      <c r="N86" s="461" t="s">
        <v>69</v>
      </c>
      <c r="O86" s="461" t="s">
        <v>848</v>
      </c>
      <c r="P86" s="461" t="s">
        <v>69</v>
      </c>
      <c r="Q86" s="461" t="s">
        <v>69</v>
      </c>
      <c r="R86" s="461" t="s">
        <v>69</v>
      </c>
      <c r="S86" s="461" t="s">
        <v>69</v>
      </c>
      <c r="T86" s="461" t="s">
        <v>69</v>
      </c>
      <c r="U86" s="461" t="s">
        <v>69</v>
      </c>
      <c r="V86" s="461" t="s">
        <v>69</v>
      </c>
      <c r="W86" s="461" t="s">
        <v>69</v>
      </c>
      <c r="X86" s="461" t="s">
        <v>69</v>
      </c>
      <c r="Y86" s="461" t="s">
        <v>848</v>
      </c>
      <c r="Z86" s="461" t="s">
        <v>848</v>
      </c>
      <c r="AA86" s="461" t="s">
        <v>848</v>
      </c>
      <c r="AB86" s="461" t="s">
        <v>848</v>
      </c>
      <c r="AC86" s="461" t="s">
        <v>848</v>
      </c>
      <c r="AD86" s="461" t="s">
        <v>848</v>
      </c>
      <c r="AE86" s="461" t="s">
        <v>848</v>
      </c>
      <c r="AF86" s="461" t="s">
        <v>848</v>
      </c>
      <c r="AG86" s="461" t="s">
        <v>848</v>
      </c>
      <c r="AH86" s="461" t="s">
        <v>848</v>
      </c>
      <c r="AI86" s="231">
        <v>23581</v>
      </c>
      <c r="AJ86" s="457" t="s">
        <v>69</v>
      </c>
      <c r="AK86" s="137" t="s">
        <v>69</v>
      </c>
      <c r="AL86" s="137" t="s">
        <v>69</v>
      </c>
      <c r="AM86" s="231">
        <v>78066.5</v>
      </c>
      <c r="AN86" s="503">
        <v>1.2</v>
      </c>
      <c r="AO86" s="137" t="s">
        <v>69</v>
      </c>
      <c r="AP86" s="137" t="s">
        <v>69</v>
      </c>
      <c r="AQ86" s="137" t="s">
        <v>69</v>
      </c>
      <c r="AR86" s="137" t="s">
        <v>69</v>
      </c>
      <c r="AS86" s="122" t="s">
        <v>69</v>
      </c>
      <c r="AT86" s="122" t="s">
        <v>69</v>
      </c>
      <c r="AU86" s="137" t="s">
        <v>69</v>
      </c>
      <c r="AV86" s="137" t="s">
        <v>69</v>
      </c>
      <c r="AW86" s="137" t="s">
        <v>69</v>
      </c>
      <c r="AX86" s="137" t="s">
        <v>69</v>
      </c>
      <c r="AY86" s="137" t="s">
        <v>69</v>
      </c>
      <c r="AZ86" s="137" t="s">
        <v>69</v>
      </c>
      <c r="BA86" s="137" t="s">
        <v>69</v>
      </c>
      <c r="BB86" s="137" t="s">
        <v>69</v>
      </c>
      <c r="BC86" s="137" t="s">
        <v>69</v>
      </c>
      <c r="BD86" s="137" t="s">
        <v>69</v>
      </c>
      <c r="BE86" s="514" t="s">
        <v>69</v>
      </c>
      <c r="BF86" s="137" t="s">
        <v>848</v>
      </c>
      <c r="BG86" s="137" t="s">
        <v>69</v>
      </c>
      <c r="BH86" s="230">
        <f t="shared" ref="BH86:BH87" si="18">BJ86+BP86</f>
        <v>18096</v>
      </c>
      <c r="BI86" s="275" t="s">
        <v>69</v>
      </c>
      <c r="BJ86" s="229">
        <v>11893</v>
      </c>
      <c r="BK86" s="470" t="s">
        <v>69</v>
      </c>
      <c r="BL86" s="470" t="s">
        <v>69</v>
      </c>
      <c r="BM86" s="470" t="s">
        <v>69</v>
      </c>
      <c r="BN86" s="231">
        <v>24624</v>
      </c>
      <c r="BO86" s="504">
        <v>1.3</v>
      </c>
      <c r="BP86" s="229">
        <v>6203</v>
      </c>
      <c r="BQ86" s="470" t="s">
        <v>69</v>
      </c>
      <c r="BR86" s="470" t="s">
        <v>69</v>
      </c>
      <c r="BS86" s="470" t="s">
        <v>69</v>
      </c>
      <c r="BT86" s="229">
        <v>9385.6</v>
      </c>
      <c r="BU86" s="504">
        <v>1.6</v>
      </c>
      <c r="BV86" s="470" t="s">
        <v>69</v>
      </c>
      <c r="BW86" s="470" t="s">
        <v>69</v>
      </c>
      <c r="BX86" s="470" t="s">
        <v>69</v>
      </c>
      <c r="BY86" s="461" t="s">
        <v>69</v>
      </c>
      <c r="BZ86" s="461" t="s">
        <v>69</v>
      </c>
      <c r="CA86" s="461" t="s">
        <v>69</v>
      </c>
      <c r="CB86" s="461" t="s">
        <v>69</v>
      </c>
      <c r="CC86" s="461" t="s">
        <v>69</v>
      </c>
      <c r="CD86" s="461" t="s">
        <v>69</v>
      </c>
      <c r="CE86" s="461" t="s">
        <v>69</v>
      </c>
      <c r="CL86" s="492"/>
      <c r="CM86" s="492"/>
    </row>
    <row r="87" spans="1:91" s="275" customFormat="1" ht="13.8" x14ac:dyDescent="0.3">
      <c r="D87" s="451">
        <v>2</v>
      </c>
      <c r="E87" s="275" t="s">
        <v>98</v>
      </c>
      <c r="F87" s="275" t="s">
        <v>599</v>
      </c>
      <c r="G87" s="452">
        <v>1986</v>
      </c>
      <c r="H87" s="276">
        <v>31625</v>
      </c>
      <c r="I87" s="276">
        <v>31627</v>
      </c>
      <c r="J87" s="453">
        <f>I87-H87+1</f>
        <v>3</v>
      </c>
      <c r="K87" s="461" t="s">
        <v>69</v>
      </c>
      <c r="L87" s="461" t="s">
        <v>69</v>
      </c>
      <c r="M87" s="461" t="s">
        <v>848</v>
      </c>
      <c r="N87" s="461" t="s">
        <v>69</v>
      </c>
      <c r="O87" s="461" t="s">
        <v>69</v>
      </c>
      <c r="P87" s="461" t="s">
        <v>69</v>
      </c>
      <c r="Q87" s="461" t="s">
        <v>69</v>
      </c>
      <c r="R87" s="461" t="s">
        <v>69</v>
      </c>
      <c r="S87" s="461" t="s">
        <v>69</v>
      </c>
      <c r="T87" s="461" t="s">
        <v>69</v>
      </c>
      <c r="U87" s="461" t="s">
        <v>69</v>
      </c>
      <c r="V87" s="461" t="s">
        <v>69</v>
      </c>
      <c r="W87" s="461" t="s">
        <v>69</v>
      </c>
      <c r="X87" s="461" t="s">
        <v>69</v>
      </c>
      <c r="Y87" s="461" t="s">
        <v>848</v>
      </c>
      <c r="Z87" s="461" t="s">
        <v>848</v>
      </c>
      <c r="AA87" s="461" t="s">
        <v>848</v>
      </c>
      <c r="AB87" s="461" t="s">
        <v>848</v>
      </c>
      <c r="AC87" s="461" t="s">
        <v>848</v>
      </c>
      <c r="AD87" s="461" t="s">
        <v>848</v>
      </c>
      <c r="AE87" s="461" t="s">
        <v>848</v>
      </c>
      <c r="AF87" s="461" t="s">
        <v>848</v>
      </c>
      <c r="AG87" s="461" t="s">
        <v>848</v>
      </c>
      <c r="AH87" s="461" t="s">
        <v>848</v>
      </c>
      <c r="AI87" s="231">
        <v>3010</v>
      </c>
      <c r="AJ87" s="457" t="s">
        <v>69</v>
      </c>
      <c r="AK87" s="137" t="s">
        <v>69</v>
      </c>
      <c r="AL87" s="137" t="s">
        <v>69</v>
      </c>
      <c r="AM87" s="231">
        <v>400.2</v>
      </c>
      <c r="AN87" s="503">
        <v>0.7</v>
      </c>
      <c r="AO87" s="137" t="s">
        <v>69</v>
      </c>
      <c r="AP87" s="137" t="s">
        <v>69</v>
      </c>
      <c r="AQ87" s="137" t="s">
        <v>69</v>
      </c>
      <c r="AR87" s="137" t="s">
        <v>69</v>
      </c>
      <c r="AS87" s="122" t="s">
        <v>69</v>
      </c>
      <c r="AT87" s="122" t="s">
        <v>69</v>
      </c>
      <c r="AU87" s="137" t="s">
        <v>69</v>
      </c>
      <c r="AV87" s="137" t="s">
        <v>69</v>
      </c>
      <c r="AW87" s="137" t="s">
        <v>69</v>
      </c>
      <c r="AX87" s="137" t="s">
        <v>69</v>
      </c>
      <c r="AY87" s="137" t="s">
        <v>69</v>
      </c>
      <c r="AZ87" s="137" t="s">
        <v>69</v>
      </c>
      <c r="BA87" s="137" t="s">
        <v>69</v>
      </c>
      <c r="BB87" s="137" t="s">
        <v>69</v>
      </c>
      <c r="BC87" s="137" t="s">
        <v>69</v>
      </c>
      <c r="BD87" s="137" t="s">
        <v>69</v>
      </c>
      <c r="BE87" s="514" t="s">
        <v>69</v>
      </c>
      <c r="BF87" s="137" t="s">
        <v>848</v>
      </c>
      <c r="BG87" s="137" t="s">
        <v>69</v>
      </c>
      <c r="BH87" s="230">
        <f t="shared" si="18"/>
        <v>1806</v>
      </c>
      <c r="BI87" s="275" t="s">
        <v>69</v>
      </c>
      <c r="BJ87" s="229">
        <v>1160</v>
      </c>
      <c r="BK87" s="470" t="s">
        <v>69</v>
      </c>
      <c r="BL87" s="470" t="s">
        <v>69</v>
      </c>
      <c r="BM87" s="470" t="s">
        <v>69</v>
      </c>
      <c r="BN87" s="231">
        <v>12464.9</v>
      </c>
      <c r="BO87" s="504">
        <v>9.6</v>
      </c>
      <c r="BP87" s="229">
        <v>646</v>
      </c>
      <c r="BQ87" s="470" t="s">
        <v>69</v>
      </c>
      <c r="BR87" s="470" t="s">
        <v>69</v>
      </c>
      <c r="BS87" s="470" t="s">
        <v>69</v>
      </c>
      <c r="BT87" s="229">
        <v>8272.2999999999993</v>
      </c>
      <c r="BU87" s="504">
        <v>14.1</v>
      </c>
      <c r="BV87" s="470" t="s">
        <v>69</v>
      </c>
      <c r="BW87" s="470" t="s">
        <v>69</v>
      </c>
      <c r="BX87" s="470" t="s">
        <v>69</v>
      </c>
      <c r="BY87" s="461" t="s">
        <v>69</v>
      </c>
      <c r="BZ87" s="461" t="s">
        <v>69</v>
      </c>
      <c r="CA87" s="461" t="s">
        <v>69</v>
      </c>
      <c r="CB87" s="461" t="s">
        <v>69</v>
      </c>
      <c r="CC87" s="461" t="s">
        <v>69</v>
      </c>
      <c r="CD87" s="461" t="s">
        <v>69</v>
      </c>
      <c r="CE87" s="461" t="s">
        <v>69</v>
      </c>
      <c r="CL87" s="492"/>
      <c r="CM87" s="492"/>
    </row>
    <row r="91" spans="1:91" x14ac:dyDescent="0.3">
      <c r="BE91" s="515">
        <v>4.8297183554548395</v>
      </c>
    </row>
    <row r="92" spans="1:91" x14ac:dyDescent="0.3">
      <c r="BE92" s="515">
        <v>4.6790270618556695</v>
      </c>
    </row>
  </sheetData>
  <mergeCells count="13">
    <mergeCell ref="BH9:BI9"/>
    <mergeCell ref="BC9:BG9"/>
    <mergeCell ref="AS9:AW9"/>
    <mergeCell ref="H9:J9"/>
    <mergeCell ref="AI9:AL9"/>
    <mergeCell ref="AO9:AR9"/>
    <mergeCell ref="AX9:BA9"/>
    <mergeCell ref="Y9:AH9"/>
    <mergeCell ref="BJ9:BM9"/>
    <mergeCell ref="BP9:BS9"/>
    <mergeCell ref="BV9:BW9"/>
    <mergeCell ref="BX9:CB9"/>
    <mergeCell ref="CC9:CE9"/>
  </mergeCells>
  <hyperlinks>
    <hyperlink ref="A85" r:id="rId1" display="http://www.adfg.alaska.gov/FedAidPDFs/fds-021.pdf" xr:uid="{F1CDFB32-5739-43F8-8513-FD2B223277A7}"/>
    <hyperlink ref="A79" r:id="rId2" display="http://www.adfg.alaska.gov/FedAidPDFs/FREDf-9-14(23)G-I-Q-B.pdf" xr:uid="{3C944AF1-5AB8-4EA7-8334-3751948BE37F}"/>
    <hyperlink ref="A76" r:id="rId3" display="http://www.adfg.alaska.gov/FedAidPDFs/FREDF-9-13(22)G-I-Q-B.pdf" xr:uid="{ED234726-C270-4246-A710-669D32B1E7E3}"/>
    <hyperlink ref="A73" r:id="rId4" display="http://www.adfg.alaska.gov/FedAidPDFs/FREDF-9-12(21)G-I-Q-B.pdf" xr:uid="{31893CDB-1825-4CA4-AAF1-69CF66B98E14}"/>
    <hyperlink ref="A70" r:id="rId5" display="http://www.adfg.alaska.gov/FedAidPDFs/fredf-9-11(20)g-i-q.pdf" xr:uid="{8CB1B970-5F38-41ED-A971-69326C516D6D}"/>
    <hyperlink ref="A67" r:id="rId6" display="http://www.adfg.alaska.gov/FedAidPDFs/fredF-9-10(19)G-I-Q.pdf" xr:uid="{1BB79B88-95C3-47D7-9E36-E62A5682D6C9}"/>
    <hyperlink ref="A64" r:id="rId7" display="http://www.adfg.alaska.gov/FedAidPDFs/fredF-9-9(18)G-I-Q.pdf" xr:uid="{41454F4F-4D05-45B4-AB3A-F13DB2CB8828}"/>
    <hyperlink ref="A61" r:id="rId8" display="http://www.adfg.alaska.gov/FedAidPDFs/FREDF-9-8(17)G-I-Q.pdf" xr:uid="{D61B1AAA-87AE-4BA4-9A3F-FC840F9BC074}"/>
    <hyperlink ref="A58" r:id="rId9" display="http://www.adfg.alaska.gov/FedAidPDFs/FREDF-9-7(16)G-I-A.pdf" xr:uid="{80D667F2-FB76-4480-9AC9-1EB5129988CE}"/>
    <hyperlink ref="A55" r:id="rId10" display="http://www.adfg.alaska.gov/FedAidPDFs/FREDF-9-6(15)G-I-A.pdf" xr:uid="{F51078A0-9D08-4C94-B54B-8E355D8661D7}"/>
    <hyperlink ref="A51" r:id="rId11" display="http://www.adfg.alaska.gov/FedAidPDFs/FREDF-9-5(14)G-I-A.pdf" xr:uid="{4D59D80D-B863-4322-ADB2-C198A4FD18A8}"/>
    <hyperlink ref="A45" r:id="rId12" display="http://www.adfg.alaska.gov/FedAidPDFs/FREDF-9-3(12)G-IV-A.pdf" xr:uid="{7466E07C-62AF-4AA3-8B14-A2DD624F8120}"/>
    <hyperlink ref="A42" r:id="rId13" display="http://www.adfg.alaska.gov/FedAidPDFs/FREDF-9-2(11)1-D.pdf" xr:uid="{F346BA1F-705C-41A6-B1FD-C0268C11935F}"/>
    <hyperlink ref="A82" r:id="rId14" display="http://www.adfg.alaska.gov/FedAidPDFs/FREDf-9-15(24)G-I-Q-B.pdf" xr:uid="{F51DCFF4-4CC4-4FE5-A5EB-823CDD197BC5}"/>
    <hyperlink ref="A38" r:id="rId15" display="http://www.adfg.alaska.gov/FedAidPDFs/FREDF-9-1(10)1-D.pdf" xr:uid="{7A532E8E-657C-4E3D-AD01-5FFF60DAB79C}"/>
    <hyperlink ref="A32" r:id="rId16" display="http://www.adfg.alaska.gov/FedAidPDFs/FREDF-5-R-8(8)1-D.pdf" xr:uid="{6B66417B-603B-4EA4-A69E-DFAE99589A0A}"/>
    <hyperlink ref="A35" r:id="rId17" display="http://www.adfg.alaska.gov/FedAidPDFs/FREDF-5-R-9(9)1-D.pdf" xr:uid="{B63A9E89-30FE-4D30-A89C-68FABB6BB8AE}"/>
    <hyperlink ref="A29" r:id="rId18" display="http://www.adfg.alaska.gov/FedAidPDFs/FREDF-5-R-7(7)1-D.pdf" xr:uid="{7DABD19E-9822-4B4F-856C-930470369E4C}"/>
    <hyperlink ref="A26" r:id="rId19" display="http://www.adfg.alaska.gov/FedAidPDFs/FREDF-5-R-6(6)3-D.pdf" xr:uid="{D74A70DC-D97D-41BF-867A-0FD233FF0D9B}"/>
    <hyperlink ref="A23" r:id="rId20" display="http://www.adfg.alaska.gov/FedAidPDFs/FREDF-5-R-5(5)2-D.pdf" xr:uid="{0833D601-B4A6-4D02-9CBA-C7BF42311E70}"/>
    <hyperlink ref="A20" r:id="rId21" display="http://www.adfg.alaska.gov/FedAidPDFs/FREDF-5-R-4(4)2-D.pdf" xr:uid="{59ECF695-F41F-4885-BC5E-B6F9B511883F}"/>
  </hyperlinks>
  <pageMargins left="0.7" right="0.7" top="0.75" bottom="0.75" header="0.3" footer="0.3"/>
  <pageSetup orientation="portrait" r:id="rId2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837A9B-8852-4002-9F7E-D5BAF73737FB}">
  <dimension ref="A1:DD63"/>
  <sheetViews>
    <sheetView zoomScale="80" zoomScaleNormal="80" workbookViewId="0">
      <pane xSplit="6" ySplit="10" topLeftCell="J49" activePane="bottomRight" state="frozen"/>
      <selection pane="topRight" activeCell="G1" sqref="G1"/>
      <selection pane="bottomLeft" activeCell="A7" sqref="A7"/>
      <selection pane="bottomRight" activeCell="Q22" sqref="Q22"/>
    </sheetView>
  </sheetViews>
  <sheetFormatPr defaultRowHeight="14.4" x14ac:dyDescent="0.3"/>
  <cols>
    <col min="4" max="4" width="9.5546875" customWidth="1"/>
    <col min="6" max="6" width="7.88671875" style="16" bestFit="1" customWidth="1"/>
    <col min="7" max="7" width="9.5546875" bestFit="1" customWidth="1"/>
    <col min="8" max="8" width="11.109375" customWidth="1"/>
    <col min="9" max="9" width="8.6640625" customWidth="1"/>
    <col min="10" max="15" width="9.44140625" customWidth="1"/>
    <col min="16" max="16" width="7" bestFit="1" customWidth="1"/>
    <col min="17" max="17" width="8.109375" customWidth="1"/>
    <col min="18" max="18" width="8.5546875" customWidth="1"/>
    <col min="19" max="20" width="9.33203125" customWidth="1"/>
    <col min="21" max="21" width="8.44140625" customWidth="1"/>
    <col min="22" max="22" width="8.6640625" customWidth="1"/>
    <col min="23" max="24" width="7.109375" customWidth="1"/>
    <col min="25" max="25" width="7.88671875" customWidth="1"/>
    <col min="26" max="34" width="7.109375" customWidth="1"/>
    <col min="35" max="35" width="6.88671875" bestFit="1" customWidth="1"/>
    <col min="36" max="36" width="5.44140625" bestFit="1" customWidth="1"/>
    <col min="37" max="37" width="6.5546875" customWidth="1"/>
    <col min="38" max="39" width="7" customWidth="1"/>
    <col min="40" max="40" width="2.6640625" bestFit="1" customWidth="1"/>
    <col min="41" max="41" width="7.44140625" bestFit="1" customWidth="1"/>
    <col min="42" max="42" width="6.44140625" bestFit="1" customWidth="1"/>
    <col min="43" max="43" width="7.6640625" customWidth="1"/>
    <col min="44" max="45" width="8.109375" customWidth="1"/>
    <col min="46" max="46" width="9.6640625" customWidth="1"/>
    <col min="47" max="47" width="6.44140625" bestFit="1" customWidth="1"/>
    <col min="48" max="48" width="7.6640625" style="6" customWidth="1"/>
    <col min="49" max="57" width="7.77734375" customWidth="1"/>
    <col min="58" max="58" width="9.44140625" customWidth="1"/>
    <col min="59" max="59" width="8" customWidth="1"/>
    <col min="61" max="61" width="12.33203125" customWidth="1"/>
    <col min="64" max="64" width="5.44140625" bestFit="1" customWidth="1"/>
    <col min="66" max="66" width="5.44140625" bestFit="1" customWidth="1"/>
    <col min="67" max="67" width="6.6640625" customWidth="1"/>
    <col min="68" max="68" width="7.6640625" customWidth="1"/>
    <col min="69" max="69" width="6.5546875" bestFit="1" customWidth="1"/>
    <col min="70" max="70" width="2.6640625" bestFit="1" customWidth="1"/>
    <col min="72" max="72" width="5.44140625" bestFit="1" customWidth="1"/>
    <col min="73" max="73" width="6.88671875" customWidth="1"/>
    <col min="74" max="75" width="7.109375" customWidth="1"/>
    <col min="76" max="76" width="2.6640625" bestFit="1" customWidth="1"/>
    <col min="78" max="78" width="5.33203125" customWidth="1"/>
    <col min="79" max="79" width="6.88671875" bestFit="1" customWidth="1"/>
    <col min="80" max="80" width="6.88671875" customWidth="1"/>
    <col min="81" max="81" width="6.33203125" customWidth="1"/>
    <col min="82" max="83" width="6.5546875" customWidth="1"/>
    <col min="84" max="84" width="2.6640625" bestFit="1" customWidth="1"/>
    <col min="85" max="85" width="6.109375" customWidth="1"/>
    <col min="88" max="88" width="6.88671875" customWidth="1"/>
    <col min="89" max="91" width="6.33203125" customWidth="1"/>
    <col min="93" max="93" width="4" bestFit="1" customWidth="1"/>
    <col min="94" max="94" width="5.21875" customWidth="1"/>
    <col min="95" max="95" width="5.77734375" customWidth="1"/>
    <col min="97" max="97" width="5" customWidth="1"/>
    <col min="98" max="98" width="4.88671875" bestFit="1" customWidth="1"/>
    <col min="101" max="101" width="4.21875" customWidth="1"/>
  </cols>
  <sheetData>
    <row r="1" spans="1:108" x14ac:dyDescent="0.3">
      <c r="A1" s="126" t="s">
        <v>821</v>
      </c>
      <c r="C1" t="s">
        <v>846</v>
      </c>
      <c r="D1" t="s">
        <v>847</v>
      </c>
    </row>
    <row r="2" spans="1:108" x14ac:dyDescent="0.3">
      <c r="A2" t="s">
        <v>92</v>
      </c>
      <c r="E2" s="423" t="s">
        <v>849</v>
      </c>
    </row>
    <row r="3" spans="1:108" x14ac:dyDescent="0.3">
      <c r="A3" s="5" t="s">
        <v>93</v>
      </c>
      <c r="E3" s="426" t="s">
        <v>850</v>
      </c>
      <c r="AI3" t="s">
        <v>834</v>
      </c>
    </row>
    <row r="4" spans="1:108" x14ac:dyDescent="0.3">
      <c r="A4" s="59" t="s">
        <v>94</v>
      </c>
      <c r="C4" s="5"/>
      <c r="G4" s="59"/>
    </row>
    <row r="5" spans="1:108" x14ac:dyDescent="0.3">
      <c r="A5" s="60" t="s">
        <v>95</v>
      </c>
      <c r="C5" s="5"/>
      <c r="G5" s="59"/>
      <c r="AT5" t="s">
        <v>531</v>
      </c>
      <c r="AX5" t="s">
        <v>531</v>
      </c>
      <c r="BB5" t="s">
        <v>531</v>
      </c>
    </row>
    <row r="6" spans="1:108" x14ac:dyDescent="0.3">
      <c r="A6" s="61" t="s">
        <v>165</v>
      </c>
      <c r="AI6" s="14" t="s">
        <v>781</v>
      </c>
      <c r="AT6" t="s">
        <v>521</v>
      </c>
      <c r="AX6" t="s">
        <v>521</v>
      </c>
      <c r="BB6" t="s">
        <v>521</v>
      </c>
      <c r="BG6" s="14" t="s">
        <v>782</v>
      </c>
      <c r="CH6" t="s">
        <v>523</v>
      </c>
    </row>
    <row r="7" spans="1:108" x14ac:dyDescent="0.3">
      <c r="A7" s="412" t="s">
        <v>843</v>
      </c>
      <c r="G7" s="61"/>
      <c r="M7" t="s">
        <v>665</v>
      </c>
      <c r="X7" t="s">
        <v>662</v>
      </c>
      <c r="AI7" t="s">
        <v>127</v>
      </c>
      <c r="BH7" s="243" t="s">
        <v>539</v>
      </c>
      <c r="BK7" s="14" t="s">
        <v>522</v>
      </c>
      <c r="BM7" s="14" t="s">
        <v>522</v>
      </c>
      <c r="BS7" s="14" t="s">
        <v>522</v>
      </c>
      <c r="BY7" s="14" t="s">
        <v>523</v>
      </c>
      <c r="CA7" s="14" t="s">
        <v>523</v>
      </c>
    </row>
    <row r="8" spans="1:108" x14ac:dyDescent="0.3">
      <c r="A8" s="411" t="s">
        <v>842</v>
      </c>
      <c r="G8" s="61"/>
      <c r="O8" s="139"/>
      <c r="BH8" s="243"/>
      <c r="BK8" s="14"/>
      <c r="BM8" s="14"/>
      <c r="BS8" s="14"/>
      <c r="BY8" s="14"/>
      <c r="CA8" s="14"/>
    </row>
    <row r="9" spans="1:108" x14ac:dyDescent="0.3">
      <c r="A9" t="s">
        <v>728</v>
      </c>
      <c r="G9" s="573" t="s">
        <v>60</v>
      </c>
      <c r="H9" s="573"/>
      <c r="I9" s="573"/>
      <c r="J9" s="573" t="s">
        <v>525</v>
      </c>
      <c r="K9" s="573"/>
      <c r="L9" s="573"/>
      <c r="M9" s="29"/>
      <c r="N9" s="29"/>
      <c r="O9" s="29"/>
      <c r="P9" s="573" t="s">
        <v>804</v>
      </c>
      <c r="Q9" s="573"/>
      <c r="R9" s="573"/>
      <c r="S9" s="573"/>
      <c r="T9" s="573"/>
      <c r="U9" s="573"/>
      <c r="V9" s="573"/>
      <c r="W9" s="573"/>
      <c r="X9" s="573"/>
      <c r="Y9" s="29"/>
      <c r="Z9" s="573" t="s">
        <v>812</v>
      </c>
      <c r="AA9" s="573"/>
      <c r="AB9" s="573"/>
      <c r="AC9" s="573"/>
      <c r="AD9" s="573"/>
      <c r="AE9" s="573"/>
      <c r="AF9" s="573"/>
      <c r="AG9" s="573"/>
      <c r="AH9" s="573"/>
      <c r="AI9" s="573" t="s">
        <v>65</v>
      </c>
      <c r="AJ9" s="573"/>
      <c r="AK9" s="573"/>
      <c r="AL9" s="573"/>
      <c r="AM9" s="29"/>
      <c r="AN9" s="29"/>
      <c r="AO9" s="573" t="s">
        <v>70</v>
      </c>
      <c r="AP9" s="573"/>
      <c r="AQ9" s="573"/>
      <c r="AR9" s="573"/>
      <c r="AS9" s="29"/>
      <c r="AT9" s="83" t="s">
        <v>71</v>
      </c>
      <c r="AU9" s="83"/>
      <c r="AV9" s="83"/>
      <c r="AW9" s="83"/>
      <c r="AX9" s="573" t="s">
        <v>74</v>
      </c>
      <c r="AY9" s="573"/>
      <c r="AZ9" s="573"/>
      <c r="BA9" s="573"/>
      <c r="BB9" s="575" t="s">
        <v>166</v>
      </c>
      <c r="BC9" s="575"/>
      <c r="BD9" s="575"/>
      <c r="BE9" s="575"/>
      <c r="BF9" s="573" t="s">
        <v>128</v>
      </c>
      <c r="BG9" s="573"/>
      <c r="BH9" s="573"/>
      <c r="BI9" s="573"/>
      <c r="BJ9" s="573"/>
      <c r="BK9" s="573" t="s">
        <v>45</v>
      </c>
      <c r="BL9" s="573"/>
      <c r="BM9" s="573" t="s">
        <v>46</v>
      </c>
      <c r="BN9" s="573"/>
      <c r="BO9" s="573"/>
      <c r="BP9" s="573"/>
      <c r="BQ9" s="29"/>
      <c r="BR9" s="29"/>
      <c r="BS9" s="573" t="s">
        <v>76</v>
      </c>
      <c r="BT9" s="573"/>
      <c r="BU9" s="573"/>
      <c r="BV9" s="573"/>
      <c r="BW9" s="573"/>
      <c r="BX9" s="573"/>
      <c r="BY9" s="573" t="s">
        <v>47</v>
      </c>
      <c r="BZ9" s="573"/>
      <c r="CA9" s="574" t="s">
        <v>48</v>
      </c>
      <c r="CB9" s="574"/>
      <c r="CC9" s="574"/>
      <c r="CD9" s="574"/>
      <c r="CE9" s="574"/>
      <c r="CF9" s="574"/>
      <c r="CG9" s="29"/>
      <c r="CH9" s="573" t="s">
        <v>78</v>
      </c>
      <c r="CI9" s="573"/>
      <c r="CJ9" s="573"/>
      <c r="CK9" s="573"/>
      <c r="CL9" s="573"/>
      <c r="CM9" s="573"/>
      <c r="CN9" s="573" t="s">
        <v>153</v>
      </c>
      <c r="CO9" s="573"/>
      <c r="CP9" s="573"/>
      <c r="CQ9" s="573"/>
      <c r="CR9" s="573" t="s">
        <v>154</v>
      </c>
      <c r="CS9" s="573"/>
      <c r="CT9" s="573"/>
      <c r="CU9" s="573"/>
    </row>
    <row r="10" spans="1:108" s="14" customFormat="1" ht="36" customHeight="1" thickBot="1" x14ac:dyDescent="0.3">
      <c r="A10" s="11" t="s">
        <v>41</v>
      </c>
      <c r="B10" s="11" t="s">
        <v>42</v>
      </c>
      <c r="C10" s="11" t="s">
        <v>43</v>
      </c>
      <c r="D10" s="13" t="s">
        <v>67</v>
      </c>
      <c r="E10" s="13" t="s">
        <v>432</v>
      </c>
      <c r="F10" s="17" t="s">
        <v>44</v>
      </c>
      <c r="G10" s="19" t="s">
        <v>61</v>
      </c>
      <c r="H10" s="19" t="s">
        <v>62</v>
      </c>
      <c r="I10" s="31" t="s">
        <v>63</v>
      </c>
      <c r="J10" s="119" t="s">
        <v>179</v>
      </c>
      <c r="K10" s="119" t="s">
        <v>181</v>
      </c>
      <c r="L10" s="119" t="s">
        <v>180</v>
      </c>
      <c r="M10" s="119" t="s">
        <v>664</v>
      </c>
      <c r="N10" s="119" t="s">
        <v>740</v>
      </c>
      <c r="O10" s="210" t="s">
        <v>490</v>
      </c>
      <c r="P10" s="213" t="s">
        <v>462</v>
      </c>
      <c r="Q10" s="214" t="s">
        <v>463</v>
      </c>
      <c r="R10" s="213" t="s">
        <v>454</v>
      </c>
      <c r="S10" s="213" t="s">
        <v>455</v>
      </c>
      <c r="T10" s="213" t="s">
        <v>741</v>
      </c>
      <c r="U10" s="213" t="s">
        <v>456</v>
      </c>
      <c r="V10" s="213" t="s">
        <v>457</v>
      </c>
      <c r="W10" s="213" t="s">
        <v>458</v>
      </c>
      <c r="X10" s="268" t="s">
        <v>661</v>
      </c>
      <c r="Y10" s="396" t="s">
        <v>682</v>
      </c>
      <c r="Z10" s="301" t="s">
        <v>750</v>
      </c>
      <c r="AA10" s="301" t="s">
        <v>811</v>
      </c>
      <c r="AB10" s="301" t="s">
        <v>518</v>
      </c>
      <c r="AC10" s="301" t="s">
        <v>752</v>
      </c>
      <c r="AD10" s="301" t="s">
        <v>753</v>
      </c>
      <c r="AE10" s="301" t="s">
        <v>779</v>
      </c>
      <c r="AF10" s="301" t="s">
        <v>754</v>
      </c>
      <c r="AG10" s="301" t="s">
        <v>661</v>
      </c>
      <c r="AH10" s="347" t="s">
        <v>743</v>
      </c>
      <c r="AI10" s="32" t="s">
        <v>66</v>
      </c>
      <c r="AJ10" s="33" t="s">
        <v>34</v>
      </c>
      <c r="AK10" s="34" t="s">
        <v>59</v>
      </c>
      <c r="AL10" s="34" t="s">
        <v>64</v>
      </c>
      <c r="AM10" s="34" t="s">
        <v>99</v>
      </c>
      <c r="AN10" s="34" t="s">
        <v>100</v>
      </c>
      <c r="AO10" s="35" t="s">
        <v>66</v>
      </c>
      <c r="AP10" s="36" t="s">
        <v>34</v>
      </c>
      <c r="AQ10" s="34" t="s">
        <v>59</v>
      </c>
      <c r="AR10" s="34" t="s">
        <v>64</v>
      </c>
      <c r="AS10" s="41" t="s">
        <v>131</v>
      </c>
      <c r="AT10" s="86" t="s">
        <v>66</v>
      </c>
      <c r="AU10" s="36" t="s">
        <v>34</v>
      </c>
      <c r="AV10" s="37" t="s">
        <v>59</v>
      </c>
      <c r="AW10" s="34" t="s">
        <v>64</v>
      </c>
      <c r="AX10" s="35" t="s">
        <v>66</v>
      </c>
      <c r="AY10" s="36" t="s">
        <v>34</v>
      </c>
      <c r="AZ10" s="37" t="s">
        <v>59</v>
      </c>
      <c r="BA10" s="34" t="s">
        <v>64</v>
      </c>
      <c r="BB10" s="440" t="s">
        <v>166</v>
      </c>
      <c r="BC10" s="440" t="s">
        <v>34</v>
      </c>
      <c r="BD10" s="441" t="s">
        <v>59</v>
      </c>
      <c r="BE10" s="440" t="s">
        <v>64</v>
      </c>
      <c r="BF10" s="41" t="s">
        <v>101</v>
      </c>
      <c r="BG10" s="84" t="s">
        <v>66</v>
      </c>
      <c r="BH10" s="38" t="s">
        <v>73</v>
      </c>
      <c r="BI10" s="39" t="s">
        <v>133</v>
      </c>
      <c r="BJ10" s="40" t="s">
        <v>851</v>
      </c>
      <c r="BK10" s="42" t="s">
        <v>75</v>
      </c>
      <c r="BL10" s="36" t="s">
        <v>34</v>
      </c>
      <c r="BM10" s="42" t="s">
        <v>66</v>
      </c>
      <c r="BN10" s="36" t="s">
        <v>34</v>
      </c>
      <c r="BO10" s="37" t="s">
        <v>59</v>
      </c>
      <c r="BP10" s="34" t="s">
        <v>64</v>
      </c>
      <c r="BQ10" s="34" t="s">
        <v>99</v>
      </c>
      <c r="BR10" s="34" t="s">
        <v>100</v>
      </c>
      <c r="BS10" s="43" t="s">
        <v>77</v>
      </c>
      <c r="BT10" s="36" t="s">
        <v>34</v>
      </c>
      <c r="BU10" s="37" t="s">
        <v>59</v>
      </c>
      <c r="BV10" s="34" t="s">
        <v>64</v>
      </c>
      <c r="BW10" s="34" t="s">
        <v>99</v>
      </c>
      <c r="BX10" s="34" t="s">
        <v>100</v>
      </c>
      <c r="BY10" s="42" t="s">
        <v>75</v>
      </c>
      <c r="BZ10" s="36" t="s">
        <v>34</v>
      </c>
      <c r="CA10" s="42" t="s">
        <v>66</v>
      </c>
      <c r="CB10" s="233" t="s">
        <v>34</v>
      </c>
      <c r="CC10" s="37" t="s">
        <v>59</v>
      </c>
      <c r="CD10" s="34" t="s">
        <v>64</v>
      </c>
      <c r="CE10" s="34" t="s">
        <v>99</v>
      </c>
      <c r="CF10" s="34" t="s">
        <v>100</v>
      </c>
      <c r="CG10" s="190" t="s">
        <v>636</v>
      </c>
      <c r="CH10" s="43" t="s">
        <v>77</v>
      </c>
      <c r="CI10" s="43" t="s">
        <v>34</v>
      </c>
      <c r="CJ10" s="37" t="s">
        <v>59</v>
      </c>
      <c r="CK10" s="34" t="s">
        <v>64</v>
      </c>
      <c r="CL10" s="34" t="s">
        <v>99</v>
      </c>
      <c r="CM10" s="34" t="s">
        <v>100</v>
      </c>
      <c r="CN10" s="101" t="s">
        <v>66</v>
      </c>
      <c r="CO10" s="36" t="s">
        <v>34</v>
      </c>
      <c r="CP10" s="37" t="s">
        <v>59</v>
      </c>
      <c r="CQ10" s="34" t="s">
        <v>64</v>
      </c>
      <c r="CR10" s="101" t="s">
        <v>66</v>
      </c>
      <c r="CS10" s="36" t="s">
        <v>34</v>
      </c>
      <c r="CT10" s="37" t="s">
        <v>59</v>
      </c>
      <c r="CU10" s="34" t="s">
        <v>64</v>
      </c>
      <c r="CV10" s="14" t="s">
        <v>443</v>
      </c>
      <c r="CW10" s="14" t="s">
        <v>520</v>
      </c>
      <c r="CX10" s="14" t="s">
        <v>625</v>
      </c>
      <c r="CY10" s="14" t="s">
        <v>626</v>
      </c>
      <c r="CZ10" s="14" t="s">
        <v>627</v>
      </c>
      <c r="DA10" s="14" t="s">
        <v>658</v>
      </c>
      <c r="DB10" s="267" t="s">
        <v>659</v>
      </c>
      <c r="DC10" s="267" t="s">
        <v>660</v>
      </c>
      <c r="DD10" s="269" t="s">
        <v>663</v>
      </c>
    </row>
    <row r="11" spans="1:108" s="139" customFormat="1" ht="13.8" x14ac:dyDescent="0.3">
      <c r="A11" s="146"/>
      <c r="D11" s="175" t="s">
        <v>428</v>
      </c>
      <c r="F11" s="147">
        <v>1959</v>
      </c>
      <c r="G11" s="153"/>
      <c r="H11" s="153"/>
      <c r="I11" s="153"/>
      <c r="J11" s="153"/>
      <c r="K11" s="153"/>
      <c r="L11" s="153"/>
      <c r="M11" s="153"/>
      <c r="N11" s="153"/>
      <c r="O11" s="153"/>
      <c r="P11" s="153"/>
      <c r="Q11" s="153"/>
      <c r="R11" s="153"/>
      <c r="S11" s="153"/>
      <c r="T11" s="153"/>
      <c r="U11" s="153"/>
      <c r="V11" s="153"/>
      <c r="W11" s="153"/>
      <c r="X11" s="153"/>
      <c r="Y11" s="153"/>
      <c r="Z11" s="153"/>
      <c r="AA11" s="153"/>
      <c r="AB11" s="153"/>
      <c r="AC11" s="153"/>
      <c r="AD11" s="153"/>
      <c r="AE11" s="153"/>
      <c r="AF11" s="153"/>
      <c r="AG11" s="153"/>
      <c r="AH11" s="153"/>
      <c r="AI11" s="140"/>
      <c r="AJ11" s="140"/>
      <c r="AK11" s="140"/>
      <c r="AL11" s="140"/>
      <c r="AM11" s="140"/>
      <c r="AN11" s="140"/>
      <c r="AO11" s="140"/>
      <c r="AP11" s="140"/>
      <c r="AQ11" s="140"/>
      <c r="AR11" s="140"/>
      <c r="AS11" s="428"/>
      <c r="AT11" s="150"/>
      <c r="AU11" s="150"/>
      <c r="AV11" s="150"/>
      <c r="AW11" s="150"/>
      <c r="AX11" s="150"/>
      <c r="AY11" s="150"/>
      <c r="AZ11" s="150"/>
      <c r="BA11" s="150"/>
      <c r="BB11" s="150"/>
      <c r="BC11" s="150"/>
      <c r="BD11" s="150"/>
      <c r="BE11" s="150"/>
      <c r="BF11" s="435"/>
      <c r="BG11" s="150"/>
      <c r="BH11" s="434"/>
      <c r="BI11" s="150"/>
      <c r="BJ11" s="150"/>
      <c r="BK11" s="142"/>
      <c r="BL11" s="142"/>
      <c r="BM11" s="429"/>
      <c r="BN11" s="153"/>
      <c r="BO11" s="153"/>
      <c r="BP11" s="153"/>
      <c r="BQ11" s="153"/>
      <c r="BR11" s="153"/>
      <c r="BS11" s="150"/>
      <c r="BT11" s="150"/>
      <c r="BU11" s="150"/>
      <c r="BV11" s="150"/>
      <c r="BW11" s="150"/>
      <c r="BX11" s="150"/>
      <c r="BY11" s="142"/>
      <c r="BZ11" s="153"/>
      <c r="CA11" s="430"/>
      <c r="CB11" s="150"/>
      <c r="CC11" s="153"/>
      <c r="CD11" s="153"/>
      <c r="CE11" s="153"/>
      <c r="CF11" s="153"/>
      <c r="CG11" s="150"/>
      <c r="CH11" s="150"/>
      <c r="CI11" s="150"/>
      <c r="CJ11" s="140"/>
      <c r="CK11" s="140"/>
      <c r="CL11" s="140"/>
      <c r="CM11" s="140"/>
      <c r="CN11" s="427"/>
      <c r="CO11" s="140"/>
      <c r="CP11" s="140"/>
      <c r="CQ11" s="140"/>
      <c r="CR11" s="424"/>
      <c r="CS11" s="150"/>
      <c r="CT11" s="150"/>
      <c r="CU11" s="150"/>
    </row>
    <row r="12" spans="1:108" s="139" customFormat="1" ht="13.8" x14ac:dyDescent="0.3">
      <c r="A12" s="146"/>
      <c r="D12" s="175" t="s">
        <v>428</v>
      </c>
      <c r="E12" s="139" t="s">
        <v>853</v>
      </c>
      <c r="F12" s="147">
        <v>1960</v>
      </c>
      <c r="G12" s="153"/>
      <c r="H12" s="153"/>
      <c r="I12" s="153"/>
      <c r="J12" s="153"/>
      <c r="K12" s="153"/>
      <c r="L12" s="153"/>
      <c r="M12" s="153"/>
      <c r="N12" s="153"/>
      <c r="O12" s="153"/>
      <c r="P12" s="153"/>
      <c r="Q12" s="153"/>
      <c r="R12" s="153"/>
      <c r="S12" s="153"/>
      <c r="T12" s="153"/>
      <c r="U12" s="153"/>
      <c r="V12" s="153"/>
      <c r="W12" s="153"/>
      <c r="X12" s="153"/>
      <c r="Y12" s="153"/>
      <c r="Z12" s="153"/>
      <c r="AA12" s="153"/>
      <c r="AB12" s="153"/>
      <c r="AC12" s="153"/>
      <c r="AD12" s="153"/>
      <c r="AE12" s="153"/>
      <c r="AF12" s="153"/>
      <c r="AG12" s="153"/>
      <c r="AH12" s="153"/>
      <c r="AI12" s="140"/>
      <c r="AJ12" s="140"/>
      <c r="AK12" s="140"/>
      <c r="AL12" s="140"/>
      <c r="AM12" s="140"/>
      <c r="AN12" s="140"/>
      <c r="AO12" s="140"/>
      <c r="AP12" s="140"/>
      <c r="AQ12" s="140"/>
      <c r="AR12" s="140"/>
      <c r="AS12" s="428"/>
      <c r="AT12" s="150"/>
      <c r="AU12" s="150"/>
      <c r="AV12" s="150"/>
      <c r="AW12" s="150"/>
      <c r="AX12" s="150"/>
      <c r="AY12" s="150"/>
      <c r="AZ12" s="150"/>
      <c r="BA12" s="150"/>
      <c r="BB12" s="150"/>
      <c r="BC12" s="150"/>
      <c r="BD12" s="150"/>
      <c r="BE12" s="150"/>
      <c r="BF12" s="435"/>
      <c r="BG12" s="150"/>
      <c r="BH12" s="434"/>
      <c r="BI12" s="150"/>
      <c r="BJ12" s="150"/>
      <c r="BK12" s="142"/>
      <c r="BL12" s="142"/>
      <c r="BM12" s="429"/>
      <c r="BN12" s="153"/>
      <c r="BO12" s="153"/>
      <c r="BP12" s="153"/>
      <c r="BQ12" s="153"/>
      <c r="BR12" s="153"/>
      <c r="BS12" s="150"/>
      <c r="BT12" s="150"/>
      <c r="BU12" s="150"/>
      <c r="BV12" s="150"/>
      <c r="BW12" s="150"/>
      <c r="BX12" s="150"/>
      <c r="BY12" s="142"/>
      <c r="BZ12" s="153"/>
      <c r="CA12" s="430"/>
      <c r="CB12" s="150"/>
      <c r="CC12" s="153"/>
      <c r="CD12" s="153"/>
      <c r="CE12" s="153"/>
      <c r="CF12" s="153"/>
      <c r="CG12" s="150"/>
      <c r="CH12" s="150"/>
      <c r="CI12" s="150"/>
      <c r="CJ12" s="140"/>
      <c r="CK12" s="140"/>
      <c r="CL12" s="140"/>
      <c r="CM12" s="140"/>
      <c r="CN12" s="427"/>
      <c r="CO12" s="140"/>
      <c r="CP12" s="140"/>
      <c r="CQ12" s="140"/>
      <c r="CR12" s="424"/>
      <c r="CS12" s="150"/>
      <c r="CT12" s="150"/>
      <c r="CU12" s="150"/>
    </row>
    <row r="13" spans="1:108" s="139" customFormat="1" ht="13.8" x14ac:dyDescent="0.3">
      <c r="A13" s="146"/>
      <c r="D13" s="175" t="s">
        <v>428</v>
      </c>
      <c r="F13" s="147">
        <v>1961</v>
      </c>
      <c r="G13" s="153"/>
      <c r="H13" s="153"/>
      <c r="I13" s="153"/>
      <c r="J13" s="153"/>
      <c r="K13" s="153"/>
      <c r="L13" s="153"/>
      <c r="M13" s="153"/>
      <c r="N13" s="153"/>
      <c r="O13" s="153"/>
      <c r="P13" s="153"/>
      <c r="Q13" s="153"/>
      <c r="R13" s="153"/>
      <c r="S13" s="153"/>
      <c r="T13" s="153"/>
      <c r="U13" s="153"/>
      <c r="V13" s="153"/>
      <c r="W13" s="153"/>
      <c r="X13" s="153"/>
      <c r="Y13" s="153"/>
      <c r="Z13" s="153"/>
      <c r="AA13" s="153"/>
      <c r="AB13" s="153"/>
      <c r="AC13" s="153"/>
      <c r="AD13" s="153"/>
      <c r="AE13" s="153"/>
      <c r="AF13" s="153"/>
      <c r="AG13" s="153"/>
      <c r="AH13" s="153"/>
      <c r="AI13" s="140"/>
      <c r="AJ13" s="140"/>
      <c r="AK13" s="140"/>
      <c r="AL13" s="140"/>
      <c r="AM13" s="140"/>
      <c r="AN13" s="140"/>
      <c r="AO13" s="140"/>
      <c r="AP13" s="140"/>
      <c r="AQ13" s="140"/>
      <c r="AR13" s="140"/>
      <c r="AS13" s="428"/>
      <c r="AT13" s="150"/>
      <c r="AU13" s="150"/>
      <c r="AV13" s="150"/>
      <c r="AW13" s="150"/>
      <c r="AX13" s="150"/>
      <c r="AY13" s="150"/>
      <c r="AZ13" s="150"/>
      <c r="BA13" s="150"/>
      <c r="BB13" s="150"/>
      <c r="BC13" s="150"/>
      <c r="BD13" s="150"/>
      <c r="BE13" s="150"/>
      <c r="BF13" s="435"/>
      <c r="BG13" s="150"/>
      <c r="BH13" s="434"/>
      <c r="BI13" s="150"/>
      <c r="BJ13" s="150"/>
      <c r="BK13" s="142"/>
      <c r="BL13" s="142"/>
      <c r="BM13" s="429"/>
      <c r="BN13" s="153"/>
      <c r="BO13" s="153"/>
      <c r="BP13" s="153"/>
      <c r="BQ13" s="153"/>
      <c r="BR13" s="153"/>
      <c r="BS13" s="150"/>
      <c r="BT13" s="150"/>
      <c r="BU13" s="150"/>
      <c r="BV13" s="150"/>
      <c r="BW13" s="150"/>
      <c r="BX13" s="150"/>
      <c r="BY13" s="142"/>
      <c r="BZ13" s="153"/>
      <c r="CA13" s="430"/>
      <c r="CB13" s="150"/>
      <c r="CC13" s="153"/>
      <c r="CD13" s="153"/>
      <c r="CE13" s="153"/>
      <c r="CF13" s="153"/>
      <c r="CG13" s="150"/>
      <c r="CH13" s="150"/>
      <c r="CI13" s="150"/>
      <c r="CJ13" s="140"/>
      <c r="CK13" s="140"/>
      <c r="CL13" s="140"/>
      <c r="CM13" s="140"/>
      <c r="CN13" s="427"/>
      <c r="CO13" s="140"/>
      <c r="CP13" s="140"/>
      <c r="CQ13" s="140"/>
      <c r="CR13" s="424"/>
      <c r="CS13" s="150"/>
      <c r="CT13" s="150"/>
      <c r="CU13" s="150"/>
    </row>
    <row r="14" spans="1:108" s="139" customFormat="1" ht="13.8" x14ac:dyDescent="0.3">
      <c r="A14" s="146" t="s">
        <v>217</v>
      </c>
      <c r="B14" s="139" t="s">
        <v>219</v>
      </c>
      <c r="C14" s="139" t="s">
        <v>211</v>
      </c>
      <c r="D14" s="139" t="s">
        <v>835</v>
      </c>
      <c r="E14" s="139" t="s">
        <v>836</v>
      </c>
      <c r="F14" s="147">
        <v>1962</v>
      </c>
      <c r="G14" s="148">
        <v>22781</v>
      </c>
      <c r="H14" s="148">
        <v>22897</v>
      </c>
      <c r="I14" s="149">
        <f t="shared" ref="I14:I20" si="0">H14-G14+1</f>
        <v>117</v>
      </c>
      <c r="J14" s="303" t="s">
        <v>841</v>
      </c>
      <c r="K14" s="153" t="s">
        <v>69</v>
      </c>
      <c r="L14" s="153" t="s">
        <v>69</v>
      </c>
      <c r="M14" s="305" t="s">
        <v>69</v>
      </c>
      <c r="N14" s="305" t="s">
        <v>69</v>
      </c>
      <c r="O14" s="204" t="s">
        <v>69</v>
      </c>
      <c r="P14" s="266">
        <v>209</v>
      </c>
      <c r="Q14" s="204" t="s">
        <v>69</v>
      </c>
      <c r="R14" s="204" t="s">
        <v>69</v>
      </c>
      <c r="S14" s="204" t="s">
        <v>69</v>
      </c>
      <c r="T14" s="204" t="s">
        <v>69</v>
      </c>
      <c r="U14" s="204" t="s">
        <v>69</v>
      </c>
      <c r="V14" s="204" t="s">
        <v>69</v>
      </c>
      <c r="W14" s="204" t="s">
        <v>69</v>
      </c>
      <c r="X14" s="204" t="s">
        <v>69</v>
      </c>
      <c r="Y14" s="353">
        <v>9.85</v>
      </c>
      <c r="Z14" s="305" t="s">
        <v>69</v>
      </c>
      <c r="AA14" s="303">
        <v>314</v>
      </c>
      <c r="AB14" s="303">
        <v>2014.75</v>
      </c>
      <c r="AC14" s="305" t="s">
        <v>69</v>
      </c>
      <c r="AD14" s="303">
        <v>7</v>
      </c>
      <c r="AE14" s="303">
        <v>39</v>
      </c>
      <c r="AF14" s="305" t="s">
        <v>69</v>
      </c>
      <c r="AG14" s="305" t="s">
        <v>69</v>
      </c>
      <c r="AH14" s="355" t="s">
        <v>69</v>
      </c>
      <c r="AI14" s="349">
        <v>1615</v>
      </c>
      <c r="AJ14" s="140" t="s">
        <v>69</v>
      </c>
      <c r="AK14" s="140" t="s">
        <v>69</v>
      </c>
      <c r="AL14" s="140" t="s">
        <v>69</v>
      </c>
      <c r="AM14" s="140" t="s">
        <v>69</v>
      </c>
      <c r="AN14" s="140" t="s">
        <v>69</v>
      </c>
      <c r="AO14" s="140" t="s">
        <v>69</v>
      </c>
      <c r="AP14" s="140" t="s">
        <v>69</v>
      </c>
      <c r="AQ14" s="140" t="s">
        <v>69</v>
      </c>
      <c r="AR14" s="140" t="s">
        <v>69</v>
      </c>
      <c r="AS14" s="408">
        <f>AB14*Y14</f>
        <v>19845.287499999999</v>
      </c>
      <c r="AT14" s="150" t="s">
        <v>69</v>
      </c>
      <c r="AU14" s="150" t="s">
        <v>69</v>
      </c>
      <c r="AV14" s="150" t="s">
        <v>69</v>
      </c>
      <c r="AW14" s="150" t="s">
        <v>69</v>
      </c>
      <c r="AX14" s="150" t="s">
        <v>69</v>
      </c>
      <c r="AY14" s="150" t="s">
        <v>69</v>
      </c>
      <c r="AZ14" s="150" t="s">
        <v>69</v>
      </c>
      <c r="BA14" s="150" t="s">
        <v>69</v>
      </c>
      <c r="BB14" s="150" t="s">
        <v>69</v>
      </c>
      <c r="BC14" s="150" t="s">
        <v>69</v>
      </c>
      <c r="BD14" s="150" t="s">
        <v>69</v>
      </c>
      <c r="BE14" s="150" t="s">
        <v>69</v>
      </c>
      <c r="BF14" s="409">
        <f>AA14*Y14</f>
        <v>3092.9</v>
      </c>
      <c r="BG14" s="150" t="s">
        <v>69</v>
      </c>
      <c r="BH14" s="177">
        <f>AS14/BF14</f>
        <v>6.4164012738853495</v>
      </c>
      <c r="BI14" s="150" t="s">
        <v>848</v>
      </c>
      <c r="BJ14" s="150" t="s">
        <v>848</v>
      </c>
      <c r="BK14" s="142" t="s">
        <v>69</v>
      </c>
      <c r="BL14" s="142" t="s">
        <v>69</v>
      </c>
      <c r="BM14" s="408">
        <f>AD14*Y14</f>
        <v>68.95</v>
      </c>
      <c r="BN14" s="153" t="s">
        <v>69</v>
      </c>
      <c r="BO14" s="153" t="s">
        <v>69</v>
      </c>
      <c r="BP14" s="153" t="s">
        <v>69</v>
      </c>
      <c r="BQ14" s="153" t="s">
        <v>69</v>
      </c>
      <c r="BR14" s="153" t="s">
        <v>69</v>
      </c>
      <c r="BS14" s="150" t="s">
        <v>69</v>
      </c>
      <c r="BT14" s="150" t="s">
        <v>69</v>
      </c>
      <c r="BU14" s="150" t="s">
        <v>69</v>
      </c>
      <c r="BV14" s="150" t="s">
        <v>69</v>
      </c>
      <c r="BW14" s="150" t="s">
        <v>69</v>
      </c>
      <c r="BX14" s="150" t="s">
        <v>69</v>
      </c>
      <c r="BY14" s="142" t="s">
        <v>69</v>
      </c>
      <c r="BZ14" s="153" t="s">
        <v>69</v>
      </c>
      <c r="CA14" s="409">
        <f>AE14*Y14</f>
        <v>384.15</v>
      </c>
      <c r="CB14" s="150" t="s">
        <v>69</v>
      </c>
      <c r="CC14" s="153" t="s">
        <v>69</v>
      </c>
      <c r="CD14" s="153" t="s">
        <v>69</v>
      </c>
      <c r="CE14" s="153" t="s">
        <v>69</v>
      </c>
      <c r="CF14" s="153" t="s">
        <v>69</v>
      </c>
      <c r="CG14" s="150" t="s">
        <v>69</v>
      </c>
      <c r="CH14" s="150" t="s">
        <v>69</v>
      </c>
      <c r="CI14" s="150" t="s">
        <v>69</v>
      </c>
      <c r="CJ14" s="140" t="s">
        <v>69</v>
      </c>
      <c r="CK14" s="140" t="s">
        <v>69</v>
      </c>
      <c r="CL14" s="140" t="s">
        <v>69</v>
      </c>
      <c r="CM14" s="140" t="s">
        <v>69</v>
      </c>
      <c r="CN14" s="427"/>
      <c r="CO14" s="140" t="s">
        <v>69</v>
      </c>
      <c r="CP14" s="140" t="s">
        <v>69</v>
      </c>
      <c r="CQ14" s="140" t="s">
        <v>69</v>
      </c>
      <c r="CR14" s="424"/>
      <c r="CS14" s="150" t="s">
        <v>69</v>
      </c>
      <c r="CT14" s="150" t="s">
        <v>69</v>
      </c>
      <c r="CU14" s="150" t="s">
        <v>69</v>
      </c>
    </row>
    <row r="15" spans="1:108" s="139" customFormat="1" ht="13.8" x14ac:dyDescent="0.3">
      <c r="A15" s="146" t="s">
        <v>232</v>
      </c>
      <c r="B15" s="139" t="s">
        <v>219</v>
      </c>
      <c r="C15" s="139" t="s">
        <v>211</v>
      </c>
      <c r="D15" s="139" t="s">
        <v>813</v>
      </c>
      <c r="E15" s="139" t="s">
        <v>814</v>
      </c>
      <c r="F15" s="147">
        <v>1963</v>
      </c>
      <c r="G15" s="148">
        <v>23149</v>
      </c>
      <c r="H15" s="148">
        <v>23252</v>
      </c>
      <c r="I15" s="149">
        <f t="shared" si="0"/>
        <v>104</v>
      </c>
      <c r="J15" s="303" t="s">
        <v>841</v>
      </c>
      <c r="K15" s="153" t="s">
        <v>69</v>
      </c>
      <c r="L15" s="153" t="s">
        <v>69</v>
      </c>
      <c r="M15" s="305" t="s">
        <v>69</v>
      </c>
      <c r="N15" s="305" t="s">
        <v>69</v>
      </c>
      <c r="O15" s="204" t="s">
        <v>69</v>
      </c>
      <c r="P15" s="266">
        <v>211</v>
      </c>
      <c r="Q15" s="204" t="s">
        <v>69</v>
      </c>
      <c r="R15" s="204" t="s">
        <v>69</v>
      </c>
      <c r="S15" s="204" t="s">
        <v>69</v>
      </c>
      <c r="T15" s="204" t="s">
        <v>69</v>
      </c>
      <c r="U15" s="204" t="s">
        <v>69</v>
      </c>
      <c r="V15" s="204" t="s">
        <v>69</v>
      </c>
      <c r="W15" s="204" t="s">
        <v>69</v>
      </c>
      <c r="X15" s="204" t="s">
        <v>69</v>
      </c>
      <c r="Y15" s="353">
        <v>8.5</v>
      </c>
      <c r="Z15" s="305" t="s">
        <v>69</v>
      </c>
      <c r="AA15" s="303">
        <v>234</v>
      </c>
      <c r="AB15" s="303">
        <v>1790.5</v>
      </c>
      <c r="AC15" s="305" t="s">
        <v>69</v>
      </c>
      <c r="AD15" s="303">
        <v>16</v>
      </c>
      <c r="AE15" s="303">
        <v>45</v>
      </c>
      <c r="AF15" s="305" t="s">
        <v>69</v>
      </c>
      <c r="AG15" s="305" t="s">
        <v>69</v>
      </c>
      <c r="AH15" s="355" t="s">
        <v>69</v>
      </c>
      <c r="AI15" s="140" t="s">
        <v>69</v>
      </c>
      <c r="AJ15" s="140" t="s">
        <v>69</v>
      </c>
      <c r="AK15" s="140" t="s">
        <v>69</v>
      </c>
      <c r="AL15" s="140" t="s">
        <v>69</v>
      </c>
      <c r="AM15" s="140" t="s">
        <v>69</v>
      </c>
      <c r="AN15" s="140" t="s">
        <v>69</v>
      </c>
      <c r="AO15" s="140" t="s">
        <v>69</v>
      </c>
      <c r="AP15" s="140" t="s">
        <v>69</v>
      </c>
      <c r="AQ15" s="140" t="s">
        <v>69</v>
      </c>
      <c r="AR15" s="140" t="s">
        <v>69</v>
      </c>
      <c r="AS15" s="408">
        <f>AB15*Y15</f>
        <v>15219.25</v>
      </c>
      <c r="AT15" s="150" t="s">
        <v>69</v>
      </c>
      <c r="AU15" s="150" t="s">
        <v>69</v>
      </c>
      <c r="AV15" s="150" t="s">
        <v>69</v>
      </c>
      <c r="AW15" s="150" t="s">
        <v>69</v>
      </c>
      <c r="AX15" s="150" t="s">
        <v>69</v>
      </c>
      <c r="AY15" s="150" t="s">
        <v>69</v>
      </c>
      <c r="AZ15" s="150" t="s">
        <v>69</v>
      </c>
      <c r="BA15" s="150" t="s">
        <v>69</v>
      </c>
      <c r="BB15" s="150" t="s">
        <v>69</v>
      </c>
      <c r="BC15" s="150" t="s">
        <v>69</v>
      </c>
      <c r="BD15" s="150" t="s">
        <v>69</v>
      </c>
      <c r="BE15" s="150" t="s">
        <v>69</v>
      </c>
      <c r="BF15" s="407">
        <f>BG15</f>
        <v>3524</v>
      </c>
      <c r="BG15" s="150">
        <v>3524</v>
      </c>
      <c r="BH15" s="177">
        <f>AS15/BG15</f>
        <v>4.3187429057888762</v>
      </c>
      <c r="BI15" s="150" t="s">
        <v>848</v>
      </c>
      <c r="BJ15" s="150" t="s">
        <v>848</v>
      </c>
      <c r="BK15" s="142" t="s">
        <v>69</v>
      </c>
      <c r="BL15" s="142" t="s">
        <v>69</v>
      </c>
      <c r="BM15" s="408">
        <f>AD15*Y15</f>
        <v>136</v>
      </c>
      <c r="BN15" s="153" t="s">
        <v>69</v>
      </c>
      <c r="BO15" s="153" t="s">
        <v>69</v>
      </c>
      <c r="BP15" s="153" t="s">
        <v>69</v>
      </c>
      <c r="BQ15" s="153" t="s">
        <v>69</v>
      </c>
      <c r="BR15" s="153" t="s">
        <v>69</v>
      </c>
      <c r="BS15" s="150" t="s">
        <v>69</v>
      </c>
      <c r="BT15" s="150" t="s">
        <v>69</v>
      </c>
      <c r="BU15" s="150" t="s">
        <v>69</v>
      </c>
      <c r="BV15" s="150" t="s">
        <v>69</v>
      </c>
      <c r="BW15" s="150" t="s">
        <v>69</v>
      </c>
      <c r="BX15" s="150" t="s">
        <v>69</v>
      </c>
      <c r="BY15" s="142" t="s">
        <v>69</v>
      </c>
      <c r="BZ15" s="153" t="s">
        <v>69</v>
      </c>
      <c r="CA15" s="409">
        <f>AE15*Y15</f>
        <v>382.5</v>
      </c>
      <c r="CB15" s="150" t="s">
        <v>69</v>
      </c>
      <c r="CC15" s="153" t="s">
        <v>69</v>
      </c>
      <c r="CD15" s="153" t="s">
        <v>69</v>
      </c>
      <c r="CE15" s="153" t="s">
        <v>69</v>
      </c>
      <c r="CF15" s="153" t="s">
        <v>69</v>
      </c>
      <c r="CG15" s="150" t="s">
        <v>69</v>
      </c>
      <c r="CH15" s="150" t="s">
        <v>69</v>
      </c>
      <c r="CI15" s="150" t="s">
        <v>69</v>
      </c>
      <c r="CJ15" s="140" t="s">
        <v>69</v>
      </c>
      <c r="CK15" s="140" t="s">
        <v>69</v>
      </c>
      <c r="CL15" s="140" t="s">
        <v>69</v>
      </c>
      <c r="CM15" s="140" t="s">
        <v>69</v>
      </c>
      <c r="CN15" s="428"/>
      <c r="CO15" s="140" t="s">
        <v>69</v>
      </c>
      <c r="CP15" s="140" t="s">
        <v>69</v>
      </c>
      <c r="CQ15" s="140" t="s">
        <v>69</v>
      </c>
      <c r="CR15" s="424"/>
      <c r="CS15" s="150" t="s">
        <v>69</v>
      </c>
      <c r="CT15" s="150" t="s">
        <v>69</v>
      </c>
      <c r="CU15" s="150" t="s">
        <v>69</v>
      </c>
    </row>
    <row r="16" spans="1:108" s="139" customFormat="1" ht="13.8" x14ac:dyDescent="0.3">
      <c r="A16" s="146" t="s">
        <v>232</v>
      </c>
      <c r="B16" s="139" t="s">
        <v>219</v>
      </c>
      <c r="C16" s="139" t="s">
        <v>211</v>
      </c>
      <c r="D16" s="139" t="s">
        <v>810</v>
      </c>
      <c r="E16" s="139" t="s">
        <v>809</v>
      </c>
      <c r="F16" s="147">
        <v>1964</v>
      </c>
      <c r="G16" s="148">
        <v>23526</v>
      </c>
      <c r="H16" s="148">
        <v>23635</v>
      </c>
      <c r="I16" s="149">
        <f t="shared" si="0"/>
        <v>110</v>
      </c>
      <c r="J16" s="303" t="s">
        <v>841</v>
      </c>
      <c r="K16" s="153" t="s">
        <v>69</v>
      </c>
      <c r="L16" s="153" t="s">
        <v>69</v>
      </c>
      <c r="M16" s="305" t="s">
        <v>69</v>
      </c>
      <c r="N16" s="305" t="s">
        <v>69</v>
      </c>
      <c r="O16" s="204" t="s">
        <v>727</v>
      </c>
      <c r="P16" s="204" t="s">
        <v>727</v>
      </c>
      <c r="Q16" s="204" t="s">
        <v>727</v>
      </c>
      <c r="R16" s="204" t="s">
        <v>69</v>
      </c>
      <c r="S16" s="204" t="s">
        <v>69</v>
      </c>
      <c r="T16" s="204" t="s">
        <v>727</v>
      </c>
      <c r="U16" s="204" t="s">
        <v>69</v>
      </c>
      <c r="V16" s="204" t="s">
        <v>69</v>
      </c>
      <c r="W16" s="204" t="s">
        <v>69</v>
      </c>
      <c r="X16" s="204" t="s">
        <v>69</v>
      </c>
      <c r="Y16" s="153">
        <v>15.18</v>
      </c>
      <c r="Z16" s="305" t="s">
        <v>727</v>
      </c>
      <c r="AA16" s="305" t="s">
        <v>727</v>
      </c>
      <c r="AB16" s="305" t="s">
        <v>727</v>
      </c>
      <c r="AC16" s="305" t="s">
        <v>727</v>
      </c>
      <c r="AD16" s="305" t="s">
        <v>727</v>
      </c>
      <c r="AE16" s="305" t="s">
        <v>727</v>
      </c>
      <c r="AF16" s="305" t="s">
        <v>69</v>
      </c>
      <c r="AG16" s="305" t="s">
        <v>69</v>
      </c>
      <c r="AH16" s="355">
        <v>3716</v>
      </c>
      <c r="AI16" s="359">
        <f>'K2'!AF12</f>
        <v>1743</v>
      </c>
      <c r="AJ16" s="140" t="s">
        <v>69</v>
      </c>
      <c r="AK16" s="140" t="s">
        <v>69</v>
      </c>
      <c r="AL16" s="140" t="s">
        <v>69</v>
      </c>
      <c r="AM16" s="140" t="s">
        <v>69</v>
      </c>
      <c r="AN16" s="140" t="s">
        <v>69</v>
      </c>
      <c r="AO16" s="140" t="s">
        <v>69</v>
      </c>
      <c r="AP16" s="140" t="s">
        <v>69</v>
      </c>
      <c r="AQ16" s="140" t="s">
        <v>69</v>
      </c>
      <c r="AR16" s="140" t="s">
        <v>69</v>
      </c>
      <c r="AS16" s="359">
        <f>'K2'!AP12</f>
        <v>34628.073107049611</v>
      </c>
      <c r="AT16" s="150" t="s">
        <v>69</v>
      </c>
      <c r="AU16" s="150" t="s">
        <v>69</v>
      </c>
      <c r="AV16" s="150" t="s">
        <v>69</v>
      </c>
      <c r="AW16" s="150" t="s">
        <v>69</v>
      </c>
      <c r="AX16" s="150" t="s">
        <v>69</v>
      </c>
      <c r="AY16" s="150" t="s">
        <v>69</v>
      </c>
      <c r="AZ16" s="150" t="s">
        <v>69</v>
      </c>
      <c r="BA16" s="150" t="s">
        <v>69</v>
      </c>
      <c r="BB16" s="150" t="s">
        <v>69</v>
      </c>
      <c r="BC16" s="150" t="s">
        <v>69</v>
      </c>
      <c r="BD16" s="150" t="s">
        <v>69</v>
      </c>
      <c r="BE16" s="150" t="s">
        <v>69</v>
      </c>
      <c r="BF16" s="406">
        <f>'K2'!BA12</f>
        <v>3832</v>
      </c>
      <c r="BG16" s="150" t="s">
        <v>69</v>
      </c>
      <c r="BH16" s="433">
        <f t="shared" ref="BH16:BH17" si="1">AS16/BF16</f>
        <v>9.0365535248041784</v>
      </c>
      <c r="BI16" s="150" t="s">
        <v>848</v>
      </c>
      <c r="BJ16" s="150" t="s">
        <v>848</v>
      </c>
      <c r="BK16" s="142" t="s">
        <v>69</v>
      </c>
      <c r="BL16" s="142" t="s">
        <v>69</v>
      </c>
      <c r="BM16" s="354">
        <v>84</v>
      </c>
      <c r="BN16" s="153" t="s">
        <v>69</v>
      </c>
      <c r="BO16" s="153" t="s">
        <v>69</v>
      </c>
      <c r="BP16" s="153" t="s">
        <v>69</v>
      </c>
      <c r="BQ16" s="153" t="s">
        <v>69</v>
      </c>
      <c r="BR16" s="153" t="s">
        <v>69</v>
      </c>
      <c r="BS16" s="150" t="s">
        <v>69</v>
      </c>
      <c r="BT16" s="150" t="s">
        <v>69</v>
      </c>
      <c r="BU16" s="150" t="s">
        <v>69</v>
      </c>
      <c r="BV16" s="150" t="s">
        <v>69</v>
      </c>
      <c r="BW16" s="150" t="s">
        <v>69</v>
      </c>
      <c r="BX16" s="150" t="s">
        <v>69</v>
      </c>
      <c r="BY16" s="142" t="s">
        <v>69</v>
      </c>
      <c r="BZ16" s="153" t="s">
        <v>69</v>
      </c>
      <c r="CA16" s="407">
        <v>395</v>
      </c>
      <c r="CB16" s="150" t="s">
        <v>69</v>
      </c>
      <c r="CC16" s="153" t="s">
        <v>69</v>
      </c>
      <c r="CD16" s="153" t="s">
        <v>69</v>
      </c>
      <c r="CE16" s="153" t="s">
        <v>69</v>
      </c>
      <c r="CF16" s="153" t="s">
        <v>69</v>
      </c>
      <c r="CG16" s="150" t="s">
        <v>69</v>
      </c>
      <c r="CH16" s="150" t="s">
        <v>69</v>
      </c>
      <c r="CI16" s="150" t="s">
        <v>69</v>
      </c>
      <c r="CJ16" s="140" t="s">
        <v>69</v>
      </c>
      <c r="CK16" s="140" t="s">
        <v>69</v>
      </c>
      <c r="CL16" s="140" t="s">
        <v>69</v>
      </c>
      <c r="CM16" s="140" t="s">
        <v>69</v>
      </c>
      <c r="CN16" s="428"/>
      <c r="CO16" s="140" t="s">
        <v>69</v>
      </c>
      <c r="CP16" s="140" t="s">
        <v>69</v>
      </c>
      <c r="CQ16" s="140" t="s">
        <v>69</v>
      </c>
      <c r="CR16" s="424"/>
      <c r="CS16" s="150" t="s">
        <v>69</v>
      </c>
      <c r="CT16" s="150" t="s">
        <v>69</v>
      </c>
      <c r="CU16" s="150" t="s">
        <v>69</v>
      </c>
    </row>
    <row r="17" spans="1:108" s="139" customFormat="1" ht="13.8" x14ac:dyDescent="0.3">
      <c r="A17" s="146" t="s">
        <v>247</v>
      </c>
      <c r="B17" s="139" t="s">
        <v>249</v>
      </c>
      <c r="C17" s="139" t="s">
        <v>250</v>
      </c>
      <c r="D17" s="139" t="s">
        <v>775</v>
      </c>
      <c r="E17" s="139" t="s">
        <v>800</v>
      </c>
      <c r="F17" s="147">
        <v>1965</v>
      </c>
      <c r="G17" s="148">
        <v>23887</v>
      </c>
      <c r="H17" s="148">
        <v>23985</v>
      </c>
      <c r="I17" s="149">
        <f t="shared" si="0"/>
        <v>99</v>
      </c>
      <c r="J17" s="303" t="s">
        <v>841</v>
      </c>
      <c r="K17" s="153" t="s">
        <v>69</v>
      </c>
      <c r="L17" s="153" t="s">
        <v>69</v>
      </c>
      <c r="M17" s="305" t="s">
        <v>69</v>
      </c>
      <c r="N17" s="305" t="s">
        <v>69</v>
      </c>
      <c r="O17" s="372" t="s">
        <v>69</v>
      </c>
      <c r="P17" s="372" t="s">
        <v>69</v>
      </c>
      <c r="Q17" s="372" t="s">
        <v>69</v>
      </c>
      <c r="R17" s="372" t="s">
        <v>69</v>
      </c>
      <c r="S17" s="372" t="s">
        <v>69</v>
      </c>
      <c r="T17" s="372" t="s">
        <v>69</v>
      </c>
      <c r="U17" s="372" t="s">
        <v>69</v>
      </c>
      <c r="V17" s="372" t="s">
        <v>69</v>
      </c>
      <c r="W17" s="372" t="s">
        <v>69</v>
      </c>
      <c r="X17" s="372" t="s">
        <v>69</v>
      </c>
      <c r="Y17" s="142">
        <f>1.4*6.5</f>
        <v>9.1</v>
      </c>
      <c r="Z17" s="303">
        <v>119</v>
      </c>
      <c r="AA17" s="303">
        <v>257</v>
      </c>
      <c r="AB17" s="303">
        <v>1265</v>
      </c>
      <c r="AC17" s="303">
        <v>87</v>
      </c>
      <c r="AD17" s="303">
        <f>13+16</f>
        <v>29</v>
      </c>
      <c r="AE17" s="376">
        <f>SUM(AF17:AG17)+28</f>
        <v>49</v>
      </c>
      <c r="AF17" s="303">
        <v>6</v>
      </c>
      <c r="AG17" s="303">
        <v>15</v>
      </c>
      <c r="AH17" s="355">
        <v>1307</v>
      </c>
      <c r="AI17" s="140" t="s">
        <v>69</v>
      </c>
      <c r="AJ17" s="140" t="s">
        <v>69</v>
      </c>
      <c r="AK17" s="140" t="s">
        <v>69</v>
      </c>
      <c r="AL17" s="140" t="s">
        <v>69</v>
      </c>
      <c r="AM17" s="140" t="s">
        <v>69</v>
      </c>
      <c r="AN17" s="140" t="s">
        <v>69</v>
      </c>
      <c r="AO17" s="140" t="s">
        <v>69</v>
      </c>
      <c r="AP17" s="140" t="s">
        <v>69</v>
      </c>
      <c r="AQ17" s="140" t="s">
        <v>69</v>
      </c>
      <c r="AR17" s="140" t="s">
        <v>69</v>
      </c>
      <c r="AS17" s="408">
        <f>AB17*Y17</f>
        <v>11511.5</v>
      </c>
      <c r="AT17" s="150" t="s">
        <v>69</v>
      </c>
      <c r="AU17" s="150" t="s">
        <v>69</v>
      </c>
      <c r="AV17" s="150" t="s">
        <v>69</v>
      </c>
      <c r="AW17" s="150" t="s">
        <v>69</v>
      </c>
      <c r="AX17" s="150" t="s">
        <v>69</v>
      </c>
      <c r="AY17" s="150" t="s">
        <v>69</v>
      </c>
      <c r="AZ17" s="150" t="s">
        <v>69</v>
      </c>
      <c r="BA17" s="150" t="s">
        <v>69</v>
      </c>
      <c r="BB17" s="150" t="s">
        <v>69</v>
      </c>
      <c r="BC17" s="150" t="s">
        <v>69</v>
      </c>
      <c r="BD17" s="150" t="s">
        <v>69</v>
      </c>
      <c r="BE17" s="150" t="s">
        <v>69</v>
      </c>
      <c r="BF17" s="409">
        <f>AA17*Y17</f>
        <v>2338.6999999999998</v>
      </c>
      <c r="BG17" s="150" t="s">
        <v>69</v>
      </c>
      <c r="BH17" s="177">
        <f t="shared" si="1"/>
        <v>4.9221789883268485</v>
      </c>
      <c r="BI17" s="150" t="s">
        <v>848</v>
      </c>
      <c r="BJ17" s="150" t="s">
        <v>848</v>
      </c>
      <c r="BK17" s="142" t="s">
        <v>69</v>
      </c>
      <c r="BL17" s="142" t="s">
        <v>69</v>
      </c>
      <c r="BM17" s="408">
        <f>AD17*Y17</f>
        <v>263.89999999999998</v>
      </c>
      <c r="BN17" s="153" t="s">
        <v>69</v>
      </c>
      <c r="BO17" s="153" t="s">
        <v>69</v>
      </c>
      <c r="BP17" s="153" t="s">
        <v>69</v>
      </c>
      <c r="BQ17" s="153" t="s">
        <v>69</v>
      </c>
      <c r="BR17" s="153" t="s">
        <v>69</v>
      </c>
      <c r="BS17" s="150" t="s">
        <v>69</v>
      </c>
      <c r="BT17" s="150" t="s">
        <v>69</v>
      </c>
      <c r="BU17" s="150" t="s">
        <v>69</v>
      </c>
      <c r="BV17" s="150" t="s">
        <v>69</v>
      </c>
      <c r="BW17" s="150" t="s">
        <v>69</v>
      </c>
      <c r="BX17" s="150" t="s">
        <v>69</v>
      </c>
      <c r="BY17" s="142" t="s">
        <v>69</v>
      </c>
      <c r="BZ17" s="153" t="s">
        <v>69</v>
      </c>
      <c r="CA17" s="409">
        <f>AE17*Y17</f>
        <v>445.9</v>
      </c>
      <c r="CB17" s="150" t="s">
        <v>69</v>
      </c>
      <c r="CC17" s="153" t="s">
        <v>69</v>
      </c>
      <c r="CD17" s="153" t="s">
        <v>69</v>
      </c>
      <c r="CE17" s="153" t="s">
        <v>69</v>
      </c>
      <c r="CF17" s="153" t="s">
        <v>69</v>
      </c>
      <c r="CG17" s="150" t="s">
        <v>69</v>
      </c>
      <c r="CH17" s="150" t="s">
        <v>69</v>
      </c>
      <c r="CI17" s="150" t="s">
        <v>69</v>
      </c>
      <c r="CJ17" s="140" t="s">
        <v>69</v>
      </c>
      <c r="CK17" s="140" t="s">
        <v>69</v>
      </c>
      <c r="CL17" s="140" t="s">
        <v>69</v>
      </c>
      <c r="CM17" s="140" t="s">
        <v>69</v>
      </c>
      <c r="CN17" s="422">
        <f>AG17*Y17</f>
        <v>136.5</v>
      </c>
      <c r="CO17" s="150" t="s">
        <v>69</v>
      </c>
      <c r="CP17" s="150" t="s">
        <v>69</v>
      </c>
      <c r="CQ17" s="150" t="s">
        <v>69</v>
      </c>
      <c r="CR17" s="424"/>
      <c r="CS17" s="150" t="s">
        <v>69</v>
      </c>
      <c r="CT17" s="150" t="s">
        <v>69</v>
      </c>
      <c r="CU17" s="150" t="s">
        <v>69</v>
      </c>
    </row>
    <row r="18" spans="1:108" s="139" customFormat="1" ht="13.8" x14ac:dyDescent="0.3">
      <c r="A18" s="146" t="s">
        <v>247</v>
      </c>
      <c r="B18" s="139" t="s">
        <v>249</v>
      </c>
      <c r="C18" s="139" t="s">
        <v>255</v>
      </c>
      <c r="D18" s="139" t="s">
        <v>775</v>
      </c>
      <c r="E18" s="139" t="s">
        <v>789</v>
      </c>
      <c r="F18" s="147">
        <v>1966</v>
      </c>
      <c r="G18" s="148">
        <v>24242</v>
      </c>
      <c r="H18" s="148">
        <v>24346</v>
      </c>
      <c r="I18" s="353">
        <v>104</v>
      </c>
      <c r="J18" s="305" t="s">
        <v>69</v>
      </c>
      <c r="K18" s="153" t="s">
        <v>69</v>
      </c>
      <c r="L18" s="153" t="s">
        <v>69</v>
      </c>
      <c r="M18" s="414">
        <f>AH18/AC18</f>
        <v>7.563685636856369</v>
      </c>
      <c r="N18" s="414">
        <f t="shared" ref="N18:N20" si="2">O18/Z18</f>
        <v>0.88996763754045305</v>
      </c>
      <c r="O18" s="239">
        <v>275</v>
      </c>
      <c r="P18" s="418">
        <f>AA18*N18</f>
        <v>596.27831715210357</v>
      </c>
      <c r="Q18" s="418">
        <f>AB18*N18</f>
        <v>3801.9417475728155</v>
      </c>
      <c r="R18" s="372" t="s">
        <v>69</v>
      </c>
      <c r="S18" s="372" t="s">
        <v>69</v>
      </c>
      <c r="T18" s="239">
        <v>296</v>
      </c>
      <c r="U18" s="419">
        <f>AD18*N18</f>
        <v>20.46925566343042</v>
      </c>
      <c r="V18" s="204" t="s">
        <v>69</v>
      </c>
      <c r="W18" s="419">
        <f>AE18*N18</f>
        <v>53.398058252427184</v>
      </c>
      <c r="X18" s="372" t="s">
        <v>69</v>
      </c>
      <c r="Y18" s="142" t="s">
        <v>69</v>
      </c>
      <c r="Z18" s="303">
        <v>309</v>
      </c>
      <c r="AA18" s="303">
        <v>670</v>
      </c>
      <c r="AB18" s="303">
        <v>4272</v>
      </c>
      <c r="AC18" s="303">
        <v>369</v>
      </c>
      <c r="AD18" s="303">
        <v>23</v>
      </c>
      <c r="AE18" s="376">
        <f>SUM(AF18:AG18)</f>
        <v>60</v>
      </c>
      <c r="AF18" s="303">
        <v>38</v>
      </c>
      <c r="AG18" s="303">
        <v>22</v>
      </c>
      <c r="AH18" s="355">
        <v>2791</v>
      </c>
      <c r="AI18" s="140" t="s">
        <v>69</v>
      </c>
      <c r="AJ18" s="140" t="s">
        <v>69</v>
      </c>
      <c r="AK18" s="140" t="s">
        <v>69</v>
      </c>
      <c r="AL18" s="140" t="s">
        <v>69</v>
      </c>
      <c r="AM18" s="140" t="s">
        <v>69</v>
      </c>
      <c r="AN18" s="140" t="s">
        <v>69</v>
      </c>
      <c r="AO18" s="140" t="s">
        <v>69</v>
      </c>
      <c r="AP18" s="140" t="s">
        <v>69</v>
      </c>
      <c r="AQ18" s="140" t="s">
        <v>69</v>
      </c>
      <c r="AR18" s="140" t="s">
        <v>69</v>
      </c>
      <c r="AS18" s="361">
        <f>AB18*M18</f>
        <v>32312.065040650406</v>
      </c>
      <c r="AT18" s="150" t="s">
        <v>69</v>
      </c>
      <c r="AU18" s="150" t="s">
        <v>69</v>
      </c>
      <c r="AV18" s="150" t="s">
        <v>69</v>
      </c>
      <c r="AW18" s="150" t="s">
        <v>69</v>
      </c>
      <c r="AX18" s="150" t="s">
        <v>69</v>
      </c>
      <c r="AY18" s="150" t="s">
        <v>69</v>
      </c>
      <c r="AZ18" s="150" t="s">
        <v>69</v>
      </c>
      <c r="BA18" s="150" t="s">
        <v>69</v>
      </c>
      <c r="BB18" s="150" t="s">
        <v>69</v>
      </c>
      <c r="BC18" s="150" t="s">
        <v>69</v>
      </c>
      <c r="BD18" s="150" t="s">
        <v>69</v>
      </c>
      <c r="BE18" s="150" t="s">
        <v>69</v>
      </c>
      <c r="BF18" s="362">
        <f>AA18*M18</f>
        <v>5067.6693766937669</v>
      </c>
      <c r="BG18" s="150" t="s">
        <v>69</v>
      </c>
      <c r="BH18" s="174">
        <f>AS18/BF18</f>
        <v>6.3761194029850747</v>
      </c>
      <c r="BI18" s="150" t="s">
        <v>848</v>
      </c>
      <c r="BJ18" s="150" t="s">
        <v>848</v>
      </c>
      <c r="BK18" s="142" t="s">
        <v>69</v>
      </c>
      <c r="BL18" s="142" t="s">
        <v>69</v>
      </c>
      <c r="BM18" s="361">
        <f>AD18*M18</f>
        <v>173.9647696476965</v>
      </c>
      <c r="BN18" s="153" t="s">
        <v>69</v>
      </c>
      <c r="BO18" s="153" t="s">
        <v>69</v>
      </c>
      <c r="BP18" s="153" t="s">
        <v>69</v>
      </c>
      <c r="BQ18" s="153" t="s">
        <v>69</v>
      </c>
      <c r="BR18" s="153" t="s">
        <v>69</v>
      </c>
      <c r="BS18" s="150" t="s">
        <v>69</v>
      </c>
      <c r="BT18" s="150" t="s">
        <v>69</v>
      </c>
      <c r="BU18" s="150" t="s">
        <v>69</v>
      </c>
      <c r="BV18" s="150" t="s">
        <v>69</v>
      </c>
      <c r="BW18" s="150" t="s">
        <v>69</v>
      </c>
      <c r="BX18" s="150" t="s">
        <v>69</v>
      </c>
      <c r="BY18" s="142" t="s">
        <v>69</v>
      </c>
      <c r="BZ18" s="153" t="s">
        <v>69</v>
      </c>
      <c r="CA18" s="362">
        <f>AE18*M18</f>
        <v>453.82113821138216</v>
      </c>
      <c r="CB18" s="150" t="s">
        <v>69</v>
      </c>
      <c r="CC18" s="153" t="s">
        <v>69</v>
      </c>
      <c r="CD18" s="153" t="s">
        <v>69</v>
      </c>
      <c r="CE18" s="153" t="s">
        <v>69</v>
      </c>
      <c r="CF18" s="153" t="s">
        <v>69</v>
      </c>
      <c r="CG18" s="150" t="s">
        <v>69</v>
      </c>
      <c r="CH18" s="150" t="s">
        <v>69</v>
      </c>
      <c r="CI18" s="150" t="s">
        <v>69</v>
      </c>
      <c r="CJ18" s="140" t="s">
        <v>69</v>
      </c>
      <c r="CK18" s="140" t="s">
        <v>69</v>
      </c>
      <c r="CL18" s="140" t="s">
        <v>69</v>
      </c>
      <c r="CM18" s="140" t="s">
        <v>69</v>
      </c>
      <c r="CN18" s="390">
        <f>AG18*M18</f>
        <v>166.40108401084012</v>
      </c>
      <c r="CO18" s="150" t="s">
        <v>69</v>
      </c>
      <c r="CP18" s="150" t="s">
        <v>69</v>
      </c>
      <c r="CQ18" s="150" t="s">
        <v>69</v>
      </c>
      <c r="CR18" s="424"/>
      <c r="CS18" s="150" t="s">
        <v>69</v>
      </c>
      <c r="CT18" s="150" t="s">
        <v>69</v>
      </c>
      <c r="CU18" s="150" t="s">
        <v>69</v>
      </c>
    </row>
    <row r="19" spans="1:108" s="139" customFormat="1" ht="13.8" x14ac:dyDescent="0.3">
      <c r="A19" s="146" t="s">
        <v>247</v>
      </c>
      <c r="B19" s="139" t="s">
        <v>258</v>
      </c>
      <c r="C19" s="139" t="s">
        <v>255</v>
      </c>
      <c r="D19" s="139" t="s">
        <v>775</v>
      </c>
      <c r="E19" s="139" t="s">
        <v>783</v>
      </c>
      <c r="F19" s="147">
        <v>1967</v>
      </c>
      <c r="G19" s="148">
        <v>24607</v>
      </c>
      <c r="H19" s="148">
        <v>24704</v>
      </c>
      <c r="I19" s="149">
        <f t="shared" si="0"/>
        <v>98</v>
      </c>
      <c r="J19" s="414">
        <f t="shared" ref="J19:J20" si="3">AT19/AB19</f>
        <v>4.4025157232704402</v>
      </c>
      <c r="K19" s="153" t="s">
        <v>69</v>
      </c>
      <c r="L19" s="153" t="s">
        <v>69</v>
      </c>
      <c r="M19" s="414">
        <f>AH19/AC19</f>
        <v>3.8681318681318682</v>
      </c>
      <c r="N19" s="414">
        <f t="shared" si="2"/>
        <v>0.82009345794392519</v>
      </c>
      <c r="O19" s="239">
        <v>351</v>
      </c>
      <c r="P19" s="418">
        <f>AA19*N19</f>
        <v>624.91121495327104</v>
      </c>
      <c r="Q19" s="418">
        <f>AB19*N19</f>
        <v>4824.6098130841119</v>
      </c>
      <c r="R19" s="372" t="s">
        <v>69</v>
      </c>
      <c r="S19" s="372" t="s">
        <v>69</v>
      </c>
      <c r="T19" s="239">
        <v>119</v>
      </c>
      <c r="U19" s="419">
        <f>AD19*N19</f>
        <v>21.322429906542055</v>
      </c>
      <c r="V19" s="204" t="s">
        <v>69</v>
      </c>
      <c r="W19" s="419">
        <f>AE19*N19</f>
        <v>134.49532710280374</v>
      </c>
      <c r="X19" s="372" t="s">
        <v>69</v>
      </c>
      <c r="Y19" s="142" t="s">
        <v>69</v>
      </c>
      <c r="Z19" s="303">
        <v>428</v>
      </c>
      <c r="AA19" s="303">
        <v>762</v>
      </c>
      <c r="AB19" s="303">
        <v>5883</v>
      </c>
      <c r="AC19" s="303">
        <v>182</v>
      </c>
      <c r="AD19" s="303">
        <v>26</v>
      </c>
      <c r="AE19" s="376">
        <f>SUM(AF19:AG19)</f>
        <v>164</v>
      </c>
      <c r="AF19" s="303">
        <v>103</v>
      </c>
      <c r="AG19" s="303">
        <v>61</v>
      </c>
      <c r="AH19" s="355">
        <v>704</v>
      </c>
      <c r="AI19" s="354">
        <v>1769</v>
      </c>
      <c r="AJ19" s="140" t="s">
        <v>69</v>
      </c>
      <c r="AK19" s="140" t="s">
        <v>69</v>
      </c>
      <c r="AL19" s="140" t="s">
        <v>69</v>
      </c>
      <c r="AM19" s="140" t="s">
        <v>69</v>
      </c>
      <c r="AN19" s="140" t="s">
        <v>69</v>
      </c>
      <c r="AO19" s="140" t="s">
        <v>69</v>
      </c>
      <c r="AP19" s="140" t="s">
        <v>69</v>
      </c>
      <c r="AQ19" s="140" t="s">
        <v>69</v>
      </c>
      <c r="AR19" s="140" t="s">
        <v>69</v>
      </c>
      <c r="AS19" s="351">
        <f>AT19</f>
        <v>25900</v>
      </c>
      <c r="AT19" s="354">
        <v>25900</v>
      </c>
      <c r="AU19" s="150" t="s">
        <v>69</v>
      </c>
      <c r="AV19" s="150" t="s">
        <v>69</v>
      </c>
      <c r="AW19" s="150" t="s">
        <v>69</v>
      </c>
      <c r="AX19" s="150" t="s">
        <v>69</v>
      </c>
      <c r="AY19" s="150" t="s">
        <v>69</v>
      </c>
      <c r="AZ19" s="150" t="s">
        <v>69</v>
      </c>
      <c r="BA19" s="150" t="s">
        <v>69</v>
      </c>
      <c r="BB19" s="150" t="s">
        <v>69</v>
      </c>
      <c r="BC19" s="150" t="s">
        <v>69</v>
      </c>
      <c r="BD19" s="150" t="s">
        <v>69</v>
      </c>
      <c r="BE19" s="150" t="s">
        <v>69</v>
      </c>
      <c r="BF19" s="304">
        <f>BG19</f>
        <v>3587</v>
      </c>
      <c r="BG19" s="354">
        <v>3587</v>
      </c>
      <c r="BH19" s="152">
        <f t="shared" ref="BH19:BH23" si="4">AT19/BG19</f>
        <v>7.2205185391692224</v>
      </c>
      <c r="BI19" s="150" t="s">
        <v>848</v>
      </c>
      <c r="BJ19" s="150" t="s">
        <v>848</v>
      </c>
      <c r="BK19" s="142" t="s">
        <v>69</v>
      </c>
      <c r="BL19" s="142" t="s">
        <v>69</v>
      </c>
      <c r="BM19" s="361">
        <f>AD19*J19</f>
        <v>114.46540880503144</v>
      </c>
      <c r="BN19" s="153" t="s">
        <v>69</v>
      </c>
      <c r="BO19" s="153" t="s">
        <v>69</v>
      </c>
      <c r="BP19" s="153" t="s">
        <v>69</v>
      </c>
      <c r="BQ19" s="153" t="s">
        <v>69</v>
      </c>
      <c r="BR19" s="153" t="s">
        <v>69</v>
      </c>
      <c r="BS19" s="150" t="s">
        <v>69</v>
      </c>
      <c r="BT19" s="150" t="s">
        <v>69</v>
      </c>
      <c r="BU19" s="150" t="s">
        <v>69</v>
      </c>
      <c r="BV19" s="150" t="s">
        <v>69</v>
      </c>
      <c r="BW19" s="150" t="s">
        <v>69</v>
      </c>
      <c r="BX19" s="150" t="s">
        <v>69</v>
      </c>
      <c r="BY19" s="142" t="s">
        <v>69</v>
      </c>
      <c r="BZ19" s="153" t="s">
        <v>69</v>
      </c>
      <c r="CA19" s="362">
        <f>AE19*J19</f>
        <v>722.01257861635213</v>
      </c>
      <c r="CB19" s="150" t="s">
        <v>69</v>
      </c>
      <c r="CC19" s="153" t="s">
        <v>69</v>
      </c>
      <c r="CD19" s="153" t="s">
        <v>69</v>
      </c>
      <c r="CE19" s="153" t="s">
        <v>69</v>
      </c>
      <c r="CF19" s="153" t="s">
        <v>69</v>
      </c>
      <c r="CG19" s="150" t="s">
        <v>69</v>
      </c>
      <c r="CH19" s="150" t="s">
        <v>69</v>
      </c>
      <c r="CI19" s="150" t="s">
        <v>69</v>
      </c>
      <c r="CJ19" s="140" t="s">
        <v>69</v>
      </c>
      <c r="CK19" s="140" t="s">
        <v>69</v>
      </c>
      <c r="CL19" s="140" t="s">
        <v>69</v>
      </c>
      <c r="CM19" s="140" t="s">
        <v>69</v>
      </c>
      <c r="CN19" s="390">
        <f>AG19*J19</f>
        <v>268.55345911949684</v>
      </c>
      <c r="CO19" s="150" t="s">
        <v>69</v>
      </c>
      <c r="CP19" s="150" t="s">
        <v>69</v>
      </c>
      <c r="CQ19" s="150" t="s">
        <v>69</v>
      </c>
      <c r="CR19" s="424"/>
      <c r="CS19" s="150" t="s">
        <v>69</v>
      </c>
      <c r="CT19" s="150" t="s">
        <v>69</v>
      </c>
      <c r="CU19" s="150" t="s">
        <v>69</v>
      </c>
    </row>
    <row r="20" spans="1:108" s="139" customFormat="1" ht="13.8" x14ac:dyDescent="0.3">
      <c r="A20" s="146" t="s">
        <v>763</v>
      </c>
      <c r="B20" s="139" t="s">
        <v>249</v>
      </c>
      <c r="C20" s="139" t="s">
        <v>255</v>
      </c>
      <c r="D20" s="139" t="s">
        <v>775</v>
      </c>
      <c r="E20" s="139" t="s">
        <v>774</v>
      </c>
      <c r="F20" s="147">
        <v>1968</v>
      </c>
      <c r="G20" s="148">
        <v>24978</v>
      </c>
      <c r="H20" s="148">
        <v>25075</v>
      </c>
      <c r="I20" s="149">
        <f t="shared" si="0"/>
        <v>98</v>
      </c>
      <c r="J20" s="414">
        <f t="shared" si="3"/>
        <v>6.9454191033138404</v>
      </c>
      <c r="K20" s="153" t="s">
        <v>69</v>
      </c>
      <c r="L20" s="153" t="s">
        <v>69</v>
      </c>
      <c r="M20" s="414">
        <f>AH20/AC20</f>
        <v>6.2595870206489677</v>
      </c>
      <c r="N20" s="414">
        <f t="shared" si="2"/>
        <v>0.93333333333333335</v>
      </c>
      <c r="O20" s="239">
        <v>462</v>
      </c>
      <c r="P20" s="239">
        <v>1144</v>
      </c>
      <c r="Q20" s="239">
        <v>7480</v>
      </c>
      <c r="R20" s="372" t="s">
        <v>69</v>
      </c>
      <c r="S20" s="372" t="s">
        <v>69</v>
      </c>
      <c r="T20" s="239">
        <v>501</v>
      </c>
      <c r="U20" s="419">
        <f>AD20*N20</f>
        <v>31.733333333333334</v>
      </c>
      <c r="V20" s="204" t="s">
        <v>69</v>
      </c>
      <c r="W20" s="419">
        <f>AE20*N20</f>
        <v>73.733333333333334</v>
      </c>
      <c r="X20" s="372" t="s">
        <v>69</v>
      </c>
      <c r="Y20" s="142" t="s">
        <v>69</v>
      </c>
      <c r="Z20" s="303">
        <v>495</v>
      </c>
      <c r="AA20" s="303">
        <v>1219</v>
      </c>
      <c r="AB20" s="303">
        <v>8208</v>
      </c>
      <c r="AC20" s="303">
        <v>678</v>
      </c>
      <c r="AD20" s="303">
        <v>34</v>
      </c>
      <c r="AE20" s="303">
        <v>79</v>
      </c>
      <c r="AF20" s="305" t="s">
        <v>69</v>
      </c>
      <c r="AG20" s="305" t="s">
        <v>69</v>
      </c>
      <c r="AH20" s="355">
        <v>4244</v>
      </c>
      <c r="AI20" s="354">
        <v>3319</v>
      </c>
      <c r="AJ20" s="140" t="s">
        <v>69</v>
      </c>
      <c r="AK20" s="140" t="s">
        <v>69</v>
      </c>
      <c r="AL20" s="140" t="s">
        <v>69</v>
      </c>
      <c r="AM20" s="140" t="s">
        <v>69</v>
      </c>
      <c r="AN20" s="140" t="s">
        <v>69</v>
      </c>
      <c r="AO20" s="140" t="s">
        <v>69</v>
      </c>
      <c r="AP20" s="140" t="s">
        <v>69</v>
      </c>
      <c r="AQ20" s="140" t="s">
        <v>69</v>
      </c>
      <c r="AR20" s="140" t="s">
        <v>69</v>
      </c>
      <c r="AS20" s="351">
        <f>AT20</f>
        <v>57008</v>
      </c>
      <c r="AT20" s="354">
        <v>57008</v>
      </c>
      <c r="AU20" s="150" t="s">
        <v>69</v>
      </c>
      <c r="AV20" s="150" t="s">
        <v>69</v>
      </c>
      <c r="AW20" s="150" t="s">
        <v>69</v>
      </c>
      <c r="AX20" s="150" t="s">
        <v>69</v>
      </c>
      <c r="AY20" s="150" t="s">
        <v>69</v>
      </c>
      <c r="AZ20" s="150" t="s">
        <v>69</v>
      </c>
      <c r="BA20" s="150" t="s">
        <v>69</v>
      </c>
      <c r="BB20" s="150" t="s">
        <v>69</v>
      </c>
      <c r="BC20" s="150" t="s">
        <v>69</v>
      </c>
      <c r="BD20" s="150" t="s">
        <v>69</v>
      </c>
      <c r="BE20" s="150" t="s">
        <v>69</v>
      </c>
      <c r="BF20" s="304">
        <f>BG20</f>
        <v>8259</v>
      </c>
      <c r="BG20" s="354">
        <v>8259</v>
      </c>
      <c r="BH20" s="152">
        <f t="shared" si="4"/>
        <v>6.9025305727085602</v>
      </c>
      <c r="BI20" s="150" t="s">
        <v>848</v>
      </c>
      <c r="BJ20" s="150" t="s">
        <v>848</v>
      </c>
      <c r="BK20" s="142" t="s">
        <v>69</v>
      </c>
      <c r="BL20" s="142" t="s">
        <v>69</v>
      </c>
      <c r="BM20" s="361">
        <f>AD20*J20</f>
        <v>236.14424951267057</v>
      </c>
      <c r="BN20" s="153" t="s">
        <v>69</v>
      </c>
      <c r="BO20" s="153" t="s">
        <v>69</v>
      </c>
      <c r="BP20" s="153" t="s">
        <v>69</v>
      </c>
      <c r="BQ20" s="153" t="s">
        <v>69</v>
      </c>
      <c r="BR20" s="153" t="s">
        <v>69</v>
      </c>
      <c r="BS20" s="150" t="s">
        <v>69</v>
      </c>
      <c r="BT20" s="150" t="s">
        <v>69</v>
      </c>
      <c r="BU20" s="150" t="s">
        <v>69</v>
      </c>
      <c r="BV20" s="150" t="s">
        <v>69</v>
      </c>
      <c r="BW20" s="150" t="s">
        <v>69</v>
      </c>
      <c r="BX20" s="150" t="s">
        <v>69</v>
      </c>
      <c r="BY20" s="142" t="s">
        <v>69</v>
      </c>
      <c r="BZ20" s="153" t="s">
        <v>69</v>
      </c>
      <c r="CA20" s="362">
        <f>AE20*J20</f>
        <v>548.68810916179336</v>
      </c>
      <c r="CB20" s="150" t="s">
        <v>69</v>
      </c>
      <c r="CC20" s="153" t="s">
        <v>69</v>
      </c>
      <c r="CD20" s="153" t="s">
        <v>69</v>
      </c>
      <c r="CE20" s="153" t="s">
        <v>69</v>
      </c>
      <c r="CF20" s="153" t="s">
        <v>69</v>
      </c>
      <c r="CG20" s="150" t="s">
        <v>69</v>
      </c>
      <c r="CH20" s="150" t="s">
        <v>69</v>
      </c>
      <c r="CI20" s="150" t="s">
        <v>69</v>
      </c>
      <c r="CJ20" s="140" t="s">
        <v>69</v>
      </c>
      <c r="CK20" s="140" t="s">
        <v>69</v>
      </c>
      <c r="CL20" s="140" t="s">
        <v>69</v>
      </c>
      <c r="CM20" s="140" t="s">
        <v>69</v>
      </c>
      <c r="CN20" s="427"/>
      <c r="CO20" s="150" t="s">
        <v>69</v>
      </c>
      <c r="CP20" s="150" t="s">
        <v>69</v>
      </c>
      <c r="CQ20" s="150" t="s">
        <v>69</v>
      </c>
      <c r="CR20" s="424"/>
      <c r="CS20" s="150" t="s">
        <v>69</v>
      </c>
      <c r="CT20" s="150" t="s">
        <v>69</v>
      </c>
      <c r="CU20" s="150" t="s">
        <v>69</v>
      </c>
      <c r="DA20" s="139">
        <v>2</v>
      </c>
    </row>
    <row r="21" spans="1:108" s="164" customFormat="1" ht="13.8" x14ac:dyDescent="0.3">
      <c r="A21" s="163" t="s">
        <v>769</v>
      </c>
      <c r="D21" s="165"/>
      <c r="E21" s="165"/>
      <c r="F21" s="166"/>
      <c r="I21" s="167"/>
      <c r="J21" s="415"/>
      <c r="K21" s="167"/>
      <c r="L21" s="167"/>
      <c r="M21" s="417"/>
      <c r="N21" s="417"/>
      <c r="O21" s="167"/>
      <c r="P21" s="168"/>
      <c r="Q21" s="168"/>
      <c r="R21" s="168"/>
      <c r="S21" s="169"/>
      <c r="T21" s="169"/>
      <c r="U21" s="169"/>
      <c r="V21" s="169"/>
      <c r="W21" s="169"/>
      <c r="X21" s="169"/>
      <c r="Y21" s="169"/>
      <c r="Z21" s="169"/>
      <c r="AA21" s="169"/>
      <c r="AB21" s="169"/>
      <c r="AC21" s="169"/>
      <c r="AD21" s="169"/>
      <c r="AE21" s="169"/>
      <c r="AF21" s="169"/>
      <c r="AG21" s="169"/>
      <c r="AH21" s="169"/>
      <c r="AI21" s="169"/>
      <c r="AJ21" s="169"/>
      <c r="AK21" s="169"/>
      <c r="AL21" s="169"/>
      <c r="AM21" s="169"/>
      <c r="AN21" s="169"/>
      <c r="AO21" s="169"/>
      <c r="AP21" s="169"/>
      <c r="AQ21" s="169"/>
      <c r="AR21" s="169"/>
      <c r="AU21" s="170"/>
      <c r="AV21" s="171"/>
      <c r="AX21" s="169"/>
      <c r="AY21" s="169"/>
      <c r="AZ21" s="169"/>
      <c r="BA21" s="172"/>
      <c r="BB21" s="172"/>
      <c r="BC21" s="172"/>
      <c r="BD21" s="172"/>
      <c r="BE21" s="172"/>
      <c r="BF21" s="172"/>
      <c r="BG21" s="171"/>
      <c r="BH21" s="171"/>
      <c r="BI21" s="171"/>
      <c r="BJ21" s="171"/>
      <c r="BK21" s="172"/>
      <c r="BL21" s="172"/>
      <c r="BM21" s="172"/>
      <c r="BN21" s="169"/>
      <c r="BO21" s="169"/>
      <c r="BP21" s="172"/>
      <c r="BQ21" s="172"/>
      <c r="BR21" s="172"/>
      <c r="BS21" s="171"/>
    </row>
    <row r="22" spans="1:108" s="139" customFormat="1" ht="13.8" x14ac:dyDescent="0.3">
      <c r="A22" s="146" t="s">
        <v>247</v>
      </c>
      <c r="B22" s="139" t="s">
        <v>249</v>
      </c>
      <c r="C22" s="139" t="s">
        <v>264</v>
      </c>
      <c r="D22" s="139" t="s">
        <v>755</v>
      </c>
      <c r="E22" s="139" t="s">
        <v>756</v>
      </c>
      <c r="F22" s="147">
        <v>1969</v>
      </c>
      <c r="G22" s="148">
        <v>25342</v>
      </c>
      <c r="H22" s="148">
        <v>25439</v>
      </c>
      <c r="I22" s="353">
        <v>98</v>
      </c>
      <c r="J22" s="414">
        <f>AT22/AB22</f>
        <v>9.6104564540159831</v>
      </c>
      <c r="K22" s="153" t="s">
        <v>69</v>
      </c>
      <c r="L22" s="153" t="s">
        <v>69</v>
      </c>
      <c r="M22" s="414">
        <f>AH22/AC22</f>
        <v>9.981412639405205</v>
      </c>
      <c r="N22" s="414">
        <f>O22/Z22</f>
        <v>0.99043062200956933</v>
      </c>
      <c r="O22" s="266">
        <v>414</v>
      </c>
      <c r="P22" s="239">
        <v>1064</v>
      </c>
      <c r="Q22" s="239">
        <v>7359</v>
      </c>
      <c r="R22" s="204" t="s">
        <v>69</v>
      </c>
      <c r="S22" s="204" t="s">
        <v>69</v>
      </c>
      <c r="T22" s="204">
        <v>259</v>
      </c>
      <c r="U22" s="419">
        <f>AD22*N22</f>
        <v>66.358851674641144</v>
      </c>
      <c r="V22" s="204" t="s">
        <v>69</v>
      </c>
      <c r="W22" s="419">
        <f>AE22*N22</f>
        <v>190.16267942583733</v>
      </c>
      <c r="X22" s="204" t="s">
        <v>69</v>
      </c>
      <c r="Y22" s="153" t="s">
        <v>69</v>
      </c>
      <c r="Z22" s="303">
        <v>418</v>
      </c>
      <c r="AA22" s="303">
        <v>1068</v>
      </c>
      <c r="AB22" s="303">
        <v>7383</v>
      </c>
      <c r="AC22" s="303">
        <v>269</v>
      </c>
      <c r="AD22" s="305">
        <v>67</v>
      </c>
      <c r="AE22" s="305">
        <v>192</v>
      </c>
      <c r="AF22" s="305" t="s">
        <v>69</v>
      </c>
      <c r="AG22" s="305" t="s">
        <v>69</v>
      </c>
      <c r="AH22" s="355">
        <v>2685</v>
      </c>
      <c r="AI22" s="354">
        <v>4151</v>
      </c>
      <c r="AJ22" s="140" t="s">
        <v>69</v>
      </c>
      <c r="AK22" s="140" t="s">
        <v>69</v>
      </c>
      <c r="AL22" s="140" t="s">
        <v>69</v>
      </c>
      <c r="AM22" s="140" t="s">
        <v>69</v>
      </c>
      <c r="AN22" s="140" t="s">
        <v>69</v>
      </c>
      <c r="AO22" s="140" t="s">
        <v>69</v>
      </c>
      <c r="AP22" s="140" t="s">
        <v>69</v>
      </c>
      <c r="AQ22" s="140" t="s">
        <v>69</v>
      </c>
      <c r="AR22" s="140" t="s">
        <v>69</v>
      </c>
      <c r="AS22" s="304">
        <f>AT22</f>
        <v>70954</v>
      </c>
      <c r="AT22" s="351">
        <v>70954</v>
      </c>
      <c r="AU22" s="150" t="s">
        <v>69</v>
      </c>
      <c r="AV22" s="150" t="s">
        <v>69</v>
      </c>
      <c r="AW22" s="150" t="s">
        <v>69</v>
      </c>
      <c r="AX22" s="150" t="s">
        <v>69</v>
      </c>
      <c r="AY22" s="150" t="s">
        <v>69</v>
      </c>
      <c r="AZ22" s="150" t="s">
        <v>69</v>
      </c>
      <c r="BA22" s="150" t="s">
        <v>69</v>
      </c>
      <c r="BB22" s="150" t="s">
        <v>69</v>
      </c>
      <c r="BC22" s="150" t="s">
        <v>69</v>
      </c>
      <c r="BD22" s="150" t="s">
        <v>69</v>
      </c>
      <c r="BE22" s="150" t="s">
        <v>69</v>
      </c>
      <c r="BF22" s="304">
        <f>BG22</f>
        <v>10378</v>
      </c>
      <c r="BG22" s="354">
        <v>10378</v>
      </c>
      <c r="BH22" s="152">
        <f t="shared" si="4"/>
        <v>6.8369628059356327</v>
      </c>
      <c r="BI22" s="150" t="s">
        <v>848</v>
      </c>
      <c r="BJ22" s="150" t="s">
        <v>848</v>
      </c>
      <c r="BK22" s="142" t="s">
        <v>69</v>
      </c>
      <c r="BL22" s="142" t="s">
        <v>69</v>
      </c>
      <c r="BM22" s="361">
        <f>AD22*J22</f>
        <v>643.90058241907082</v>
      </c>
      <c r="BN22" s="153" t="s">
        <v>69</v>
      </c>
      <c r="BO22" s="153" t="s">
        <v>69</v>
      </c>
      <c r="BP22" s="153" t="s">
        <v>69</v>
      </c>
      <c r="BQ22" s="153" t="s">
        <v>69</v>
      </c>
      <c r="BR22" s="153" t="s">
        <v>69</v>
      </c>
      <c r="BS22" s="150" t="s">
        <v>69</v>
      </c>
      <c r="BT22" s="150" t="s">
        <v>69</v>
      </c>
      <c r="BU22" s="150" t="s">
        <v>69</v>
      </c>
      <c r="BV22" s="150" t="s">
        <v>69</v>
      </c>
      <c r="BW22" s="150" t="s">
        <v>69</v>
      </c>
      <c r="BX22" s="150" t="s">
        <v>69</v>
      </c>
      <c r="BY22" s="142" t="s">
        <v>69</v>
      </c>
      <c r="BZ22" s="153" t="s">
        <v>69</v>
      </c>
      <c r="CA22" s="362">
        <f>AE22*J22</f>
        <v>1845.2076391710689</v>
      </c>
      <c r="CB22" s="150" t="s">
        <v>69</v>
      </c>
      <c r="CC22" s="153" t="s">
        <v>69</v>
      </c>
      <c r="CD22" s="153" t="s">
        <v>69</v>
      </c>
      <c r="CE22" s="153" t="s">
        <v>69</v>
      </c>
      <c r="CF22" s="153" t="s">
        <v>69</v>
      </c>
      <c r="CG22" s="150" t="s">
        <v>69</v>
      </c>
      <c r="CH22" s="150" t="s">
        <v>69</v>
      </c>
      <c r="CI22" s="150" t="s">
        <v>69</v>
      </c>
      <c r="CJ22" s="140" t="s">
        <v>69</v>
      </c>
      <c r="CK22" s="140" t="s">
        <v>69</v>
      </c>
      <c r="CL22" s="140" t="s">
        <v>69</v>
      </c>
      <c r="CM22" s="140" t="s">
        <v>69</v>
      </c>
      <c r="CN22" s="427"/>
      <c r="CO22" s="150" t="s">
        <v>69</v>
      </c>
      <c r="CP22" s="150" t="s">
        <v>69</v>
      </c>
      <c r="CQ22" s="150" t="s">
        <v>69</v>
      </c>
      <c r="CR22" s="424"/>
      <c r="CS22" s="150" t="s">
        <v>69</v>
      </c>
      <c r="CT22" s="150" t="s">
        <v>69</v>
      </c>
      <c r="CU22" s="150" t="s">
        <v>69</v>
      </c>
      <c r="DA22" s="139">
        <v>3</v>
      </c>
    </row>
    <row r="23" spans="1:108" s="139" customFormat="1" ht="13.8" x14ac:dyDescent="0.3">
      <c r="A23" s="146" t="s">
        <v>247</v>
      </c>
      <c r="B23" s="139" t="s">
        <v>269</v>
      </c>
      <c r="C23" s="139" t="s">
        <v>270</v>
      </c>
      <c r="D23" s="139" t="s">
        <v>749</v>
      </c>
      <c r="E23" s="139" t="s">
        <v>657</v>
      </c>
      <c r="F23" s="147">
        <v>1970</v>
      </c>
      <c r="G23" s="148">
        <v>25713</v>
      </c>
      <c r="H23" s="148">
        <v>25810</v>
      </c>
      <c r="I23" s="149">
        <f t="shared" ref="I23:I35" si="5">H23-G23+1</f>
        <v>98</v>
      </c>
      <c r="J23" s="416">
        <f>AT23/Q23</f>
        <v>2.8169272237196767</v>
      </c>
      <c r="K23" s="153" t="s">
        <v>69</v>
      </c>
      <c r="L23" s="153" t="s">
        <v>69</v>
      </c>
      <c r="M23" s="416">
        <f>AH23/T23</f>
        <v>2.8091397849462365</v>
      </c>
      <c r="N23" s="153" t="s">
        <v>848</v>
      </c>
      <c r="O23" s="239">
        <v>528</v>
      </c>
      <c r="P23" s="239">
        <v>1220</v>
      </c>
      <c r="Q23" s="239">
        <v>9275</v>
      </c>
      <c r="R23" s="204" t="s">
        <v>69</v>
      </c>
      <c r="S23" s="204" t="s">
        <v>69</v>
      </c>
      <c r="T23" s="204">
        <v>372</v>
      </c>
      <c r="U23" s="239">
        <v>93</v>
      </c>
      <c r="V23" s="204" t="s">
        <v>69</v>
      </c>
      <c r="W23" s="266">
        <f>254+X23</f>
        <v>436</v>
      </c>
      <c r="X23" s="266">
        <v>182</v>
      </c>
      <c r="Y23" s="153" t="s">
        <v>69</v>
      </c>
      <c r="Z23" s="153" t="s">
        <v>848</v>
      </c>
      <c r="AA23" s="153" t="s">
        <v>848</v>
      </c>
      <c r="AB23" s="153" t="s">
        <v>848</v>
      </c>
      <c r="AC23" s="153" t="s">
        <v>848</v>
      </c>
      <c r="AD23" s="153" t="s">
        <v>848</v>
      </c>
      <c r="AE23" s="153" t="s">
        <v>848</v>
      </c>
      <c r="AF23" s="153" t="s">
        <v>848</v>
      </c>
      <c r="AG23" s="153" t="s">
        <v>848</v>
      </c>
      <c r="AH23" s="353">
        <v>1045</v>
      </c>
      <c r="AI23" s="150">
        <v>1488</v>
      </c>
      <c r="AJ23" s="140" t="s">
        <v>69</v>
      </c>
      <c r="AK23" s="140" t="s">
        <v>69</v>
      </c>
      <c r="AL23" s="140" t="s">
        <v>69</v>
      </c>
      <c r="AM23" s="140" t="s">
        <v>69</v>
      </c>
      <c r="AN23" s="140" t="s">
        <v>69</v>
      </c>
      <c r="AO23" s="140" t="s">
        <v>69</v>
      </c>
      <c r="AP23" s="140" t="s">
        <v>69</v>
      </c>
      <c r="AQ23" s="140" t="s">
        <v>69</v>
      </c>
      <c r="AR23" s="140" t="s">
        <v>69</v>
      </c>
      <c r="AS23" s="151">
        <f>AT23</f>
        <v>26127</v>
      </c>
      <c r="AT23" s="142">
        <v>26127</v>
      </c>
      <c r="AU23" s="150" t="s">
        <v>69</v>
      </c>
      <c r="AV23" s="150" t="s">
        <v>69</v>
      </c>
      <c r="AW23" s="150" t="s">
        <v>69</v>
      </c>
      <c r="AX23" s="150" t="s">
        <v>69</v>
      </c>
      <c r="AY23" s="150" t="s">
        <v>69</v>
      </c>
      <c r="AZ23" s="150" t="s">
        <v>69</v>
      </c>
      <c r="BA23" s="150" t="s">
        <v>69</v>
      </c>
      <c r="BB23" s="150" t="s">
        <v>69</v>
      </c>
      <c r="BC23" s="150" t="s">
        <v>69</v>
      </c>
      <c r="BD23" s="150" t="s">
        <v>69</v>
      </c>
      <c r="BE23" s="150" t="s">
        <v>69</v>
      </c>
      <c r="BF23" s="151">
        <f>BG23</f>
        <v>3486</v>
      </c>
      <c r="BG23" s="150">
        <v>3486</v>
      </c>
      <c r="BH23" s="152">
        <f t="shared" si="4"/>
        <v>7.4948364888123926</v>
      </c>
      <c r="BI23" s="150" t="s">
        <v>848</v>
      </c>
      <c r="BJ23" s="150" t="s">
        <v>848</v>
      </c>
      <c r="BK23" s="142" t="s">
        <v>69</v>
      </c>
      <c r="BL23" s="142" t="s">
        <v>69</v>
      </c>
      <c r="BM23" s="158">
        <f>U23*J23</f>
        <v>261.97423180592995</v>
      </c>
      <c r="BN23" s="153" t="s">
        <v>69</v>
      </c>
      <c r="BO23" s="153" t="s">
        <v>69</v>
      </c>
      <c r="BP23" s="153" t="s">
        <v>69</v>
      </c>
      <c r="BQ23" s="153" t="s">
        <v>69</v>
      </c>
      <c r="BR23" s="153" t="s">
        <v>69</v>
      </c>
      <c r="BS23" s="150" t="s">
        <v>69</v>
      </c>
      <c r="BT23" s="150" t="s">
        <v>69</v>
      </c>
      <c r="BU23" s="150" t="s">
        <v>69</v>
      </c>
      <c r="BV23" s="150" t="s">
        <v>69</v>
      </c>
      <c r="BW23" s="150" t="s">
        <v>69</v>
      </c>
      <c r="BX23" s="150" t="s">
        <v>69</v>
      </c>
      <c r="BY23" s="142" t="s">
        <v>69</v>
      </c>
      <c r="BZ23" s="153" t="s">
        <v>69</v>
      </c>
      <c r="CA23" s="159">
        <f>W23*J23</f>
        <v>1228.1802695417791</v>
      </c>
      <c r="CB23" s="150" t="s">
        <v>69</v>
      </c>
      <c r="CC23" s="153" t="s">
        <v>69</v>
      </c>
      <c r="CD23" s="153" t="s">
        <v>69</v>
      </c>
      <c r="CE23" s="153" t="s">
        <v>69</v>
      </c>
      <c r="CF23" s="153" t="s">
        <v>69</v>
      </c>
      <c r="CG23" s="150" t="s">
        <v>69</v>
      </c>
      <c r="CH23" s="150" t="s">
        <v>69</v>
      </c>
      <c r="CI23" s="150" t="s">
        <v>69</v>
      </c>
      <c r="CJ23" s="140" t="s">
        <v>69</v>
      </c>
      <c r="CK23" s="140" t="s">
        <v>69</v>
      </c>
      <c r="CL23" s="140" t="s">
        <v>69</v>
      </c>
      <c r="CM23" s="140" t="s">
        <v>69</v>
      </c>
      <c r="CN23" s="375">
        <f>X23*M23</f>
        <v>511.26344086021504</v>
      </c>
      <c r="CO23" s="150" t="s">
        <v>69</v>
      </c>
      <c r="CP23" s="150" t="s">
        <v>69</v>
      </c>
      <c r="CQ23" s="150" t="s">
        <v>69</v>
      </c>
      <c r="CR23" s="424"/>
      <c r="CS23" s="150" t="s">
        <v>69</v>
      </c>
      <c r="CT23" s="150" t="s">
        <v>69</v>
      </c>
      <c r="CU23" s="150" t="s">
        <v>69</v>
      </c>
      <c r="DA23" s="139">
        <v>17</v>
      </c>
      <c r="DB23" s="139">
        <v>182</v>
      </c>
      <c r="DC23" s="139">
        <v>119</v>
      </c>
      <c r="DD23" s="139">
        <v>254</v>
      </c>
    </row>
    <row r="24" spans="1:108" s="164" customFormat="1" ht="13.8" x14ac:dyDescent="0.3">
      <c r="A24" s="163" t="s">
        <v>710</v>
      </c>
      <c r="D24" s="165"/>
      <c r="E24" s="165"/>
      <c r="F24" s="166"/>
      <c r="I24" s="167"/>
      <c r="J24" s="167"/>
      <c r="K24" s="167"/>
      <c r="L24" s="167"/>
      <c r="M24" s="167"/>
      <c r="N24" s="167"/>
      <c r="O24" s="167"/>
      <c r="P24" s="168"/>
      <c r="Q24" s="168"/>
      <c r="R24" s="168"/>
      <c r="S24" s="169"/>
      <c r="T24" s="169"/>
      <c r="U24" s="169"/>
      <c r="V24" s="169"/>
      <c r="W24" s="169"/>
      <c r="X24" s="169"/>
      <c r="Y24" s="169"/>
      <c r="Z24" s="169"/>
      <c r="AA24" s="169"/>
      <c r="AB24" s="169"/>
      <c r="AC24" s="169"/>
      <c r="AD24" s="169"/>
      <c r="AE24" s="169"/>
      <c r="AF24" s="169"/>
      <c r="AG24" s="169"/>
      <c r="AH24" s="169"/>
      <c r="AI24" s="169"/>
      <c r="AJ24" s="169"/>
      <c r="AK24" s="169"/>
      <c r="AL24" s="169"/>
      <c r="AM24" s="169"/>
      <c r="AN24" s="169"/>
      <c r="AO24" s="169"/>
      <c r="AP24" s="169"/>
      <c r="AQ24" s="169"/>
      <c r="AR24" s="169"/>
      <c r="AU24" s="170"/>
      <c r="AV24" s="171"/>
      <c r="AX24" s="169"/>
      <c r="AY24" s="169"/>
      <c r="AZ24" s="169"/>
      <c r="BA24" s="172"/>
      <c r="BB24" s="172"/>
      <c r="BC24" s="172"/>
      <c r="BD24" s="172"/>
      <c r="BE24" s="172"/>
      <c r="BF24" s="172"/>
      <c r="BG24" s="171"/>
      <c r="BH24" s="171"/>
      <c r="BI24" s="171"/>
      <c r="BJ24" s="171"/>
      <c r="BK24" s="172"/>
      <c r="BL24" s="172"/>
      <c r="BM24" s="172"/>
      <c r="BN24" s="169"/>
      <c r="BO24" s="169"/>
      <c r="BP24" s="172"/>
      <c r="BQ24" s="172"/>
      <c r="BR24" s="172"/>
      <c r="BS24" s="171"/>
    </row>
    <row r="25" spans="1:108" s="139" customFormat="1" ht="13.8" x14ac:dyDescent="0.3">
      <c r="A25" s="155" t="s">
        <v>844</v>
      </c>
      <c r="D25" s="138"/>
      <c r="E25" s="138"/>
      <c r="F25" s="147">
        <v>1971</v>
      </c>
      <c r="G25" s="148">
        <v>26070</v>
      </c>
      <c r="H25" s="148">
        <v>26181</v>
      </c>
      <c r="I25" s="149">
        <f t="shared" si="5"/>
        <v>112</v>
      </c>
      <c r="J25" s="153" t="s">
        <v>69</v>
      </c>
      <c r="K25" s="153" t="s">
        <v>69</v>
      </c>
      <c r="L25" s="153" t="s">
        <v>69</v>
      </c>
      <c r="M25" s="153" t="s">
        <v>69</v>
      </c>
      <c r="N25" s="153" t="s">
        <v>848</v>
      </c>
      <c r="O25" s="204" t="s">
        <v>69</v>
      </c>
      <c r="P25" s="204" t="s">
        <v>69</v>
      </c>
      <c r="Q25" s="204" t="s">
        <v>69</v>
      </c>
      <c r="R25" s="204" t="s">
        <v>69</v>
      </c>
      <c r="S25" s="204" t="s">
        <v>69</v>
      </c>
      <c r="T25" s="204" t="s">
        <v>69</v>
      </c>
      <c r="U25" s="204" t="s">
        <v>69</v>
      </c>
      <c r="V25" s="204" t="s">
        <v>69</v>
      </c>
      <c r="W25" s="204" t="s">
        <v>69</v>
      </c>
      <c r="X25" s="204" t="s">
        <v>69</v>
      </c>
      <c r="Y25" s="153" t="s">
        <v>69</v>
      </c>
      <c r="Z25" s="153" t="s">
        <v>848</v>
      </c>
      <c r="AA25" s="153" t="s">
        <v>848</v>
      </c>
      <c r="AB25" s="153" t="s">
        <v>848</v>
      </c>
      <c r="AC25" s="153" t="s">
        <v>848</v>
      </c>
      <c r="AD25" s="153" t="s">
        <v>848</v>
      </c>
      <c r="AE25" s="153" t="s">
        <v>848</v>
      </c>
      <c r="AF25" s="153" t="s">
        <v>848</v>
      </c>
      <c r="AG25" s="153" t="s">
        <v>848</v>
      </c>
      <c r="AH25" s="153" t="s">
        <v>69</v>
      </c>
      <c r="AI25" s="150">
        <v>6764</v>
      </c>
      <c r="AJ25" s="140" t="s">
        <v>69</v>
      </c>
      <c r="AK25" s="140" t="s">
        <v>69</v>
      </c>
      <c r="AL25" s="140" t="s">
        <v>69</v>
      </c>
      <c r="AM25" s="140" t="s">
        <v>69</v>
      </c>
      <c r="AN25" s="140" t="s">
        <v>69</v>
      </c>
      <c r="AO25" s="140" t="s">
        <v>69</v>
      </c>
      <c r="AP25" s="140" t="s">
        <v>69</v>
      </c>
      <c r="AQ25" s="140" t="s">
        <v>69</v>
      </c>
      <c r="AR25" s="140" t="s">
        <v>69</v>
      </c>
      <c r="AS25" s="142">
        <f>AT25</f>
        <v>148718</v>
      </c>
      <c r="AT25" s="150">
        <v>148718</v>
      </c>
      <c r="AU25" s="150" t="s">
        <v>69</v>
      </c>
      <c r="AV25" s="150" t="s">
        <v>69</v>
      </c>
      <c r="AW25" s="150" t="s">
        <v>69</v>
      </c>
      <c r="AX25" s="150" t="s">
        <v>69</v>
      </c>
      <c r="AY25" s="150" t="s">
        <v>69</v>
      </c>
      <c r="AZ25" s="150" t="s">
        <v>69</v>
      </c>
      <c r="BA25" s="150" t="s">
        <v>69</v>
      </c>
      <c r="BB25" s="150" t="s">
        <v>69</v>
      </c>
      <c r="BC25" s="150" t="s">
        <v>69</v>
      </c>
      <c r="BD25" s="150" t="s">
        <v>69</v>
      </c>
      <c r="BE25" s="150" t="s">
        <v>69</v>
      </c>
      <c r="BF25" s="151">
        <f>BG25</f>
        <v>17130</v>
      </c>
      <c r="BG25" s="151">
        <v>17130</v>
      </c>
      <c r="BH25" s="152">
        <f t="shared" ref="BH25:BH26" si="6">AT25/BG25</f>
        <v>8.6817279626386448</v>
      </c>
      <c r="BI25" s="150" t="s">
        <v>848</v>
      </c>
      <c r="BJ25" s="150" t="s">
        <v>848</v>
      </c>
      <c r="BK25" s="142" t="s">
        <v>69</v>
      </c>
      <c r="BL25" s="142" t="s">
        <v>69</v>
      </c>
      <c r="BM25" s="150" t="s">
        <v>69</v>
      </c>
      <c r="BN25" s="153" t="s">
        <v>69</v>
      </c>
      <c r="BO25" s="153" t="s">
        <v>69</v>
      </c>
      <c r="BP25" s="153" t="s">
        <v>69</v>
      </c>
      <c r="BQ25" s="153" t="s">
        <v>69</v>
      </c>
      <c r="BR25" s="153" t="s">
        <v>69</v>
      </c>
      <c r="BS25" s="150" t="s">
        <v>69</v>
      </c>
      <c r="BT25" s="150" t="s">
        <v>69</v>
      </c>
      <c r="BU25" s="150" t="s">
        <v>69</v>
      </c>
      <c r="BV25" s="150" t="s">
        <v>69</v>
      </c>
      <c r="BW25" s="150" t="s">
        <v>69</v>
      </c>
      <c r="BX25" s="150" t="s">
        <v>69</v>
      </c>
      <c r="BY25" s="142" t="s">
        <v>69</v>
      </c>
      <c r="BZ25" s="153" t="s">
        <v>69</v>
      </c>
      <c r="CA25" s="430"/>
      <c r="CB25" s="150" t="s">
        <v>69</v>
      </c>
      <c r="CC25" s="153" t="s">
        <v>69</v>
      </c>
      <c r="CD25" s="153" t="s">
        <v>69</v>
      </c>
      <c r="CE25" s="153" t="s">
        <v>69</v>
      </c>
      <c r="CF25" s="153" t="s">
        <v>69</v>
      </c>
      <c r="CG25" s="150" t="s">
        <v>69</v>
      </c>
      <c r="CH25" s="150" t="s">
        <v>69</v>
      </c>
      <c r="CI25" s="150" t="s">
        <v>69</v>
      </c>
      <c r="CJ25" s="140" t="s">
        <v>69</v>
      </c>
      <c r="CK25" s="140" t="s">
        <v>69</v>
      </c>
      <c r="CL25" s="140" t="s">
        <v>69</v>
      </c>
      <c r="CM25" s="140" t="s">
        <v>69</v>
      </c>
      <c r="CN25" s="427"/>
      <c r="CO25" s="150" t="s">
        <v>69</v>
      </c>
      <c r="CP25" s="150" t="s">
        <v>69</v>
      </c>
      <c r="CQ25" s="150" t="s">
        <v>69</v>
      </c>
      <c r="CR25" s="424"/>
      <c r="CS25" s="150" t="s">
        <v>69</v>
      </c>
      <c r="CT25" s="150" t="s">
        <v>69</v>
      </c>
      <c r="CU25" s="150" t="s">
        <v>69</v>
      </c>
    </row>
    <row r="26" spans="1:108" s="139" customFormat="1" ht="13.8" x14ac:dyDescent="0.3">
      <c r="A26" s="146" t="s">
        <v>182</v>
      </c>
      <c r="B26" s="139" t="s">
        <v>145</v>
      </c>
      <c r="C26" s="139" t="s">
        <v>183</v>
      </c>
      <c r="D26" s="139" t="s">
        <v>493</v>
      </c>
      <c r="E26" s="212" t="s">
        <v>498</v>
      </c>
      <c r="F26" s="147">
        <v>1972</v>
      </c>
      <c r="G26" s="148">
        <v>26441</v>
      </c>
      <c r="H26" s="148">
        <v>26539</v>
      </c>
      <c r="I26" s="149">
        <f t="shared" si="5"/>
        <v>99</v>
      </c>
      <c r="J26" s="153" t="s">
        <v>69</v>
      </c>
      <c r="K26" s="153" t="s">
        <v>69</v>
      </c>
      <c r="L26" s="153" t="s">
        <v>69</v>
      </c>
      <c r="M26" s="153" t="s">
        <v>69</v>
      </c>
      <c r="N26" s="153" t="s">
        <v>848</v>
      </c>
      <c r="O26" s="204" t="s">
        <v>69</v>
      </c>
      <c r="P26" s="204" t="s">
        <v>69</v>
      </c>
      <c r="Q26" s="204" t="s">
        <v>69</v>
      </c>
      <c r="R26" s="204" t="s">
        <v>69</v>
      </c>
      <c r="S26" s="204" t="s">
        <v>69</v>
      </c>
      <c r="T26" s="204" t="s">
        <v>69</v>
      </c>
      <c r="U26" s="204" t="s">
        <v>69</v>
      </c>
      <c r="V26" s="204" t="s">
        <v>69</v>
      </c>
      <c r="W26" s="204" t="s">
        <v>69</v>
      </c>
      <c r="X26" s="204" t="s">
        <v>69</v>
      </c>
      <c r="Y26" s="153" t="s">
        <v>69</v>
      </c>
      <c r="Z26" s="153" t="s">
        <v>848</v>
      </c>
      <c r="AA26" s="153" t="s">
        <v>848</v>
      </c>
      <c r="AB26" s="153" t="s">
        <v>848</v>
      </c>
      <c r="AC26" s="153" t="s">
        <v>848</v>
      </c>
      <c r="AD26" s="153" t="s">
        <v>848</v>
      </c>
      <c r="AE26" s="153" t="s">
        <v>848</v>
      </c>
      <c r="AF26" s="153" t="s">
        <v>848</v>
      </c>
      <c r="AG26" s="153" t="s">
        <v>848</v>
      </c>
      <c r="AH26" s="153" t="s">
        <v>845</v>
      </c>
      <c r="AI26" s="150">
        <v>6889</v>
      </c>
      <c r="AJ26" s="140" t="s">
        <v>69</v>
      </c>
      <c r="AK26" s="140" t="s">
        <v>69</v>
      </c>
      <c r="AL26" s="140" t="s">
        <v>69</v>
      </c>
      <c r="AM26" s="140" t="s">
        <v>69</v>
      </c>
      <c r="AN26" s="140" t="s">
        <v>69</v>
      </c>
      <c r="AO26" s="140" t="s">
        <v>69</v>
      </c>
      <c r="AP26" s="140" t="s">
        <v>69</v>
      </c>
      <c r="AQ26" s="140" t="s">
        <v>69</v>
      </c>
      <c r="AR26" s="140" t="s">
        <v>69</v>
      </c>
      <c r="AS26" s="151">
        <f>AT26</f>
        <v>184487</v>
      </c>
      <c r="AT26" s="150">
        <v>184487</v>
      </c>
      <c r="AU26" s="150" t="s">
        <v>69</v>
      </c>
      <c r="AV26" s="150" t="s">
        <v>69</v>
      </c>
      <c r="AW26" s="150" t="s">
        <v>69</v>
      </c>
      <c r="AX26" s="150" t="s">
        <v>69</v>
      </c>
      <c r="AY26" s="150" t="s">
        <v>69</v>
      </c>
      <c r="AZ26" s="150" t="s">
        <v>69</v>
      </c>
      <c r="BA26" s="150" t="s">
        <v>69</v>
      </c>
      <c r="BB26" s="150" t="s">
        <v>69</v>
      </c>
      <c r="BC26" s="150" t="s">
        <v>69</v>
      </c>
      <c r="BD26" s="150" t="s">
        <v>69</v>
      </c>
      <c r="BE26" s="150" t="s">
        <v>69</v>
      </c>
      <c r="BF26" s="151">
        <f>BG26</f>
        <v>16704</v>
      </c>
      <c r="BG26" s="150">
        <v>16704</v>
      </c>
      <c r="BH26" s="152">
        <f t="shared" si="6"/>
        <v>11.044480363984674</v>
      </c>
      <c r="BI26" s="150" t="s">
        <v>848</v>
      </c>
      <c r="BJ26" s="150" t="s">
        <v>848</v>
      </c>
      <c r="BK26" s="142" t="s">
        <v>69</v>
      </c>
      <c r="BL26" s="142" t="s">
        <v>69</v>
      </c>
      <c r="BM26" s="150" t="s">
        <v>69</v>
      </c>
      <c r="BN26" s="153" t="s">
        <v>69</v>
      </c>
      <c r="BO26" s="153" t="s">
        <v>69</v>
      </c>
      <c r="BP26" s="153" t="s">
        <v>69</v>
      </c>
      <c r="BQ26" s="153" t="s">
        <v>69</v>
      </c>
      <c r="BR26" s="153" t="s">
        <v>69</v>
      </c>
      <c r="BS26" s="150" t="s">
        <v>69</v>
      </c>
      <c r="BT26" s="150" t="s">
        <v>69</v>
      </c>
      <c r="BU26" s="150" t="s">
        <v>69</v>
      </c>
      <c r="BV26" s="150" t="s">
        <v>69</v>
      </c>
      <c r="BW26" s="150" t="s">
        <v>69</v>
      </c>
      <c r="BX26" s="150" t="s">
        <v>69</v>
      </c>
      <c r="BY26" s="150" t="s">
        <v>69</v>
      </c>
      <c r="BZ26" s="153" t="s">
        <v>69</v>
      </c>
      <c r="CA26" s="430"/>
      <c r="CB26" s="150" t="s">
        <v>69</v>
      </c>
      <c r="CC26" s="153" t="s">
        <v>69</v>
      </c>
      <c r="CD26" s="153" t="s">
        <v>69</v>
      </c>
      <c r="CE26" s="153" t="s">
        <v>69</v>
      </c>
      <c r="CF26" s="153" t="s">
        <v>69</v>
      </c>
      <c r="CG26" s="150" t="s">
        <v>69</v>
      </c>
      <c r="CH26" s="150" t="s">
        <v>69</v>
      </c>
      <c r="CI26" s="150" t="s">
        <v>69</v>
      </c>
      <c r="CJ26" s="140" t="s">
        <v>69</v>
      </c>
      <c r="CK26" s="140" t="s">
        <v>69</v>
      </c>
      <c r="CL26" s="140" t="s">
        <v>69</v>
      </c>
      <c r="CM26" s="140" t="s">
        <v>69</v>
      </c>
      <c r="CN26" s="427"/>
      <c r="CO26" s="150" t="s">
        <v>69</v>
      </c>
      <c r="CP26" s="150" t="s">
        <v>69</v>
      </c>
      <c r="CQ26" s="150" t="s">
        <v>69</v>
      </c>
      <c r="CR26" s="424"/>
      <c r="CS26" s="150" t="s">
        <v>69</v>
      </c>
      <c r="CT26" s="150" t="s">
        <v>69</v>
      </c>
      <c r="CU26" s="150" t="s">
        <v>69</v>
      </c>
    </row>
    <row r="27" spans="1:108" s="139" customFormat="1" ht="13.8" x14ac:dyDescent="0.3">
      <c r="A27" s="146" t="s">
        <v>147</v>
      </c>
      <c r="B27" s="139" t="s">
        <v>145</v>
      </c>
      <c r="C27" s="139" t="s">
        <v>148</v>
      </c>
      <c r="D27" s="139" t="s">
        <v>493</v>
      </c>
      <c r="E27" s="139" t="s">
        <v>652</v>
      </c>
      <c r="F27" s="147">
        <v>1973</v>
      </c>
      <c r="G27" s="148">
        <v>26798</v>
      </c>
      <c r="H27" s="148">
        <v>26909</v>
      </c>
      <c r="I27" s="149">
        <f t="shared" si="5"/>
        <v>112</v>
      </c>
      <c r="J27" s="153" t="s">
        <v>69</v>
      </c>
      <c r="K27" s="153" t="s">
        <v>69</v>
      </c>
      <c r="L27" s="153" t="s">
        <v>69</v>
      </c>
      <c r="M27" s="153" t="s">
        <v>69</v>
      </c>
      <c r="N27" s="153" t="s">
        <v>848</v>
      </c>
      <c r="O27" s="204" t="s">
        <v>69</v>
      </c>
      <c r="P27" s="204" t="s">
        <v>69</v>
      </c>
      <c r="Q27" s="204" t="s">
        <v>69</v>
      </c>
      <c r="R27" s="204" t="s">
        <v>69</v>
      </c>
      <c r="S27" s="204" t="s">
        <v>69</v>
      </c>
      <c r="T27" s="204" t="s">
        <v>69</v>
      </c>
      <c r="U27" s="204" t="s">
        <v>69</v>
      </c>
      <c r="V27" s="204" t="s">
        <v>69</v>
      </c>
      <c r="W27" s="204" t="s">
        <v>69</v>
      </c>
      <c r="X27" s="204" t="s">
        <v>69</v>
      </c>
      <c r="Y27" s="153" t="s">
        <v>69</v>
      </c>
      <c r="Z27" s="153" t="s">
        <v>848</v>
      </c>
      <c r="AA27" s="153" t="s">
        <v>848</v>
      </c>
      <c r="AB27" s="153" t="s">
        <v>848</v>
      </c>
      <c r="AC27" s="153" t="s">
        <v>848</v>
      </c>
      <c r="AD27" s="153" t="s">
        <v>848</v>
      </c>
      <c r="AE27" s="153" t="s">
        <v>848</v>
      </c>
      <c r="AF27" s="153" t="s">
        <v>848</v>
      </c>
      <c r="AG27" s="153" t="s">
        <v>848</v>
      </c>
      <c r="AH27" s="353">
        <v>5847</v>
      </c>
      <c r="AI27" s="150">
        <v>7924</v>
      </c>
      <c r="AJ27" s="140" t="s">
        <v>69</v>
      </c>
      <c r="AK27" s="140" t="s">
        <v>69</v>
      </c>
      <c r="AL27" s="140" t="s">
        <v>69</v>
      </c>
      <c r="AM27" s="140" t="s">
        <v>69</v>
      </c>
      <c r="AN27" s="140" t="s">
        <v>69</v>
      </c>
      <c r="AO27" s="142" t="s">
        <v>69</v>
      </c>
      <c r="AP27" s="142" t="s">
        <v>69</v>
      </c>
      <c r="AQ27" s="142" t="s">
        <v>69</v>
      </c>
      <c r="AR27" s="142" t="s">
        <v>69</v>
      </c>
      <c r="AS27" s="150">
        <f>AT27</f>
        <v>52877</v>
      </c>
      <c r="AT27" s="150">
        <v>52877</v>
      </c>
      <c r="AU27" s="150" t="s">
        <v>69</v>
      </c>
      <c r="AV27" s="150" t="s">
        <v>69</v>
      </c>
      <c r="AW27" s="150" t="s">
        <v>69</v>
      </c>
      <c r="AX27" s="150" t="s">
        <v>69</v>
      </c>
      <c r="AY27" s="150" t="s">
        <v>69</v>
      </c>
      <c r="AZ27" s="150" t="s">
        <v>69</v>
      </c>
      <c r="BA27" s="150" t="s">
        <v>69</v>
      </c>
      <c r="BB27" s="150" t="s">
        <v>69</v>
      </c>
      <c r="BC27" s="150" t="s">
        <v>69</v>
      </c>
      <c r="BD27" s="150" t="s">
        <v>69</v>
      </c>
      <c r="BE27" s="150" t="s">
        <v>69</v>
      </c>
      <c r="BF27" s="154">
        <f>BG27</f>
        <v>19925</v>
      </c>
      <c r="BG27" s="150">
        <v>19925</v>
      </c>
      <c r="BH27" s="152">
        <f>AT27/BG27</f>
        <v>2.6538017565872019</v>
      </c>
      <c r="BI27" s="150" t="s">
        <v>848</v>
      </c>
      <c r="BJ27" s="150" t="s">
        <v>848</v>
      </c>
      <c r="BK27" s="142" t="s">
        <v>69</v>
      </c>
      <c r="BL27" s="142" t="s">
        <v>69</v>
      </c>
      <c r="BM27" s="150">
        <v>1284</v>
      </c>
      <c r="BN27" s="153" t="s">
        <v>69</v>
      </c>
      <c r="BO27" s="153" t="s">
        <v>69</v>
      </c>
      <c r="BP27" s="153" t="s">
        <v>69</v>
      </c>
      <c r="BQ27" s="153" t="s">
        <v>69</v>
      </c>
      <c r="BR27" s="153" t="s">
        <v>69</v>
      </c>
      <c r="BS27" s="153" t="s">
        <v>69</v>
      </c>
      <c r="BT27" s="153" t="s">
        <v>69</v>
      </c>
      <c r="BU27" s="153" t="s">
        <v>69</v>
      </c>
      <c r="BV27" s="153" t="s">
        <v>69</v>
      </c>
      <c r="BW27" s="153" t="s">
        <v>69</v>
      </c>
      <c r="BX27" s="153" t="s">
        <v>69</v>
      </c>
      <c r="BY27" s="153" t="s">
        <v>69</v>
      </c>
      <c r="BZ27" s="153" t="s">
        <v>69</v>
      </c>
      <c r="CA27" s="430"/>
      <c r="CB27" s="150" t="s">
        <v>69</v>
      </c>
      <c r="CC27" s="150" t="s">
        <v>69</v>
      </c>
      <c r="CD27" s="150" t="s">
        <v>69</v>
      </c>
      <c r="CE27" s="150" t="s">
        <v>69</v>
      </c>
      <c r="CF27" s="150" t="s">
        <v>69</v>
      </c>
      <c r="CG27" s="150" t="s">
        <v>69</v>
      </c>
      <c r="CH27" s="150" t="s">
        <v>69</v>
      </c>
      <c r="CI27" s="150" t="s">
        <v>69</v>
      </c>
      <c r="CJ27" s="140" t="s">
        <v>69</v>
      </c>
      <c r="CK27" s="140" t="s">
        <v>69</v>
      </c>
      <c r="CL27" s="140" t="s">
        <v>69</v>
      </c>
      <c r="CM27" s="140" t="s">
        <v>69</v>
      </c>
      <c r="CN27" s="427"/>
      <c r="CO27" s="150" t="s">
        <v>69</v>
      </c>
      <c r="CP27" s="150" t="s">
        <v>69</v>
      </c>
      <c r="CQ27" s="150" t="s">
        <v>69</v>
      </c>
      <c r="CR27" s="424"/>
      <c r="CS27" s="150" t="s">
        <v>69</v>
      </c>
      <c r="CT27" s="150" t="s">
        <v>69</v>
      </c>
      <c r="CU27" s="150" t="s">
        <v>69</v>
      </c>
    </row>
    <row r="28" spans="1:108" s="139" customFormat="1" ht="13.8" x14ac:dyDescent="0.3">
      <c r="A28" s="146"/>
      <c r="D28" s="175" t="s">
        <v>428</v>
      </c>
      <c r="E28" s="175"/>
      <c r="F28" s="147">
        <v>1974</v>
      </c>
      <c r="G28" s="148"/>
      <c r="H28" s="148"/>
      <c r="I28" s="149">
        <f t="shared" si="5"/>
        <v>1</v>
      </c>
      <c r="J28" s="149"/>
      <c r="K28" s="149"/>
      <c r="L28" s="149"/>
      <c r="M28" s="149"/>
      <c r="N28" s="149"/>
      <c r="O28" s="184"/>
      <c r="P28" s="184"/>
      <c r="Q28" s="184"/>
      <c r="R28" s="184"/>
      <c r="S28" s="184"/>
      <c r="T28" s="184"/>
      <c r="U28" s="184"/>
      <c r="V28" s="184"/>
      <c r="W28" s="184"/>
      <c r="X28" s="184"/>
      <c r="Y28" s="149"/>
      <c r="Z28" s="153"/>
      <c r="AA28" s="153"/>
      <c r="AB28" s="153"/>
      <c r="AC28" s="153"/>
      <c r="AD28" s="153"/>
      <c r="AE28" s="153"/>
      <c r="AF28" s="153"/>
      <c r="AG28" s="153"/>
      <c r="AH28" s="149"/>
      <c r="AI28" s="140"/>
      <c r="AJ28" s="140"/>
      <c r="AK28" s="140"/>
      <c r="AL28" s="140"/>
      <c r="AM28" s="140"/>
      <c r="AN28" s="140"/>
      <c r="AO28" s="142"/>
      <c r="AP28" s="142"/>
      <c r="AQ28" s="142"/>
      <c r="AR28" s="142"/>
      <c r="AS28" s="183"/>
      <c r="AU28" s="150"/>
      <c r="AV28" s="150"/>
      <c r="AW28" s="150"/>
      <c r="AX28" s="150"/>
      <c r="AY28" s="150"/>
      <c r="AZ28" s="150"/>
      <c r="BA28" s="150"/>
      <c r="BB28" s="150"/>
      <c r="BC28" s="150"/>
      <c r="BD28" s="150"/>
      <c r="BE28" s="150"/>
      <c r="BF28" s="145"/>
      <c r="BG28" s="150"/>
      <c r="BH28" s="152"/>
      <c r="BI28" s="145"/>
      <c r="BK28" s="150"/>
      <c r="BL28" s="142"/>
      <c r="BM28" s="176"/>
      <c r="BN28" s="153"/>
      <c r="BO28" s="153"/>
      <c r="BP28" s="153"/>
      <c r="BQ28" s="153"/>
      <c r="BR28" s="153"/>
      <c r="BS28" s="153"/>
      <c r="BT28" s="153"/>
      <c r="BU28" s="153"/>
      <c r="BV28" s="153"/>
      <c r="BW28" s="153"/>
      <c r="BX28" s="153"/>
      <c r="BY28" s="153"/>
      <c r="BZ28" s="153"/>
      <c r="CA28" s="154"/>
      <c r="CB28" s="154"/>
      <c r="CC28" s="150"/>
      <c r="CD28" s="150"/>
      <c r="CE28" s="154"/>
      <c r="CF28" s="154"/>
      <c r="CG28" s="150"/>
      <c r="CH28" s="150"/>
      <c r="CI28" s="150"/>
      <c r="CL28" s="154"/>
      <c r="CM28" s="154"/>
    </row>
    <row r="29" spans="1:108" s="164" customFormat="1" ht="13.8" x14ac:dyDescent="0.3">
      <c r="A29" s="163" t="s">
        <v>711</v>
      </c>
      <c r="D29" s="165"/>
      <c r="E29" s="165"/>
      <c r="F29" s="166"/>
      <c r="I29" s="167"/>
      <c r="J29" s="167"/>
      <c r="K29" s="167"/>
      <c r="L29" s="167"/>
      <c r="M29" s="167"/>
      <c r="N29" s="167"/>
      <c r="O29" s="167"/>
      <c r="P29" s="167"/>
      <c r="Q29" s="167"/>
      <c r="R29" s="167"/>
      <c r="S29" s="167"/>
      <c r="T29" s="167"/>
      <c r="U29" s="167"/>
      <c r="V29" s="167"/>
      <c r="W29" s="167"/>
      <c r="X29" s="167"/>
      <c r="Y29" s="167"/>
      <c r="Z29" s="168"/>
      <c r="AA29" s="168"/>
      <c r="AB29" s="168"/>
      <c r="AC29" s="168"/>
      <c r="AD29" s="168"/>
      <c r="AE29" s="168"/>
      <c r="AF29" s="168"/>
      <c r="AG29" s="168"/>
      <c r="AH29" s="168"/>
      <c r="AI29" s="169"/>
      <c r="AJ29" s="169"/>
      <c r="AK29" s="169"/>
      <c r="AL29" s="169"/>
      <c r="AM29" s="169"/>
      <c r="AN29" s="169"/>
      <c r="AO29" s="169"/>
      <c r="AP29" s="169"/>
      <c r="AQ29" s="169"/>
      <c r="AR29" s="169"/>
      <c r="AS29" s="169"/>
      <c r="AT29" s="169"/>
      <c r="AU29" s="169"/>
      <c r="AV29" s="169"/>
      <c r="AW29" s="169"/>
      <c r="AX29" s="169"/>
      <c r="AY29" s="169"/>
      <c r="BB29" s="170"/>
      <c r="BC29" s="171"/>
      <c r="BE29" s="169"/>
      <c r="BF29" s="169"/>
      <c r="BG29" s="169"/>
      <c r="BH29" s="172"/>
      <c r="BI29" s="172"/>
      <c r="BJ29" s="172"/>
      <c r="BK29" s="172"/>
      <c r="BL29" s="172"/>
      <c r="BM29" s="171"/>
      <c r="BN29" s="171"/>
      <c r="BO29" s="171"/>
      <c r="BP29" s="171"/>
      <c r="BQ29" s="171"/>
      <c r="BR29" s="171"/>
      <c r="BS29" s="172"/>
      <c r="BT29" s="172"/>
      <c r="BU29" s="169"/>
      <c r="BV29" s="172"/>
      <c r="BW29" s="172"/>
      <c r="BX29" s="172"/>
      <c r="BY29" s="172"/>
      <c r="BZ29" s="172"/>
      <c r="CA29" s="169"/>
      <c r="CB29" s="171"/>
    </row>
    <row r="30" spans="1:108" s="139" customFormat="1" ht="13.8" x14ac:dyDescent="0.3">
      <c r="A30" s="146"/>
      <c r="D30" s="175" t="s">
        <v>428</v>
      </c>
      <c r="E30" s="175"/>
      <c r="F30" s="147">
        <v>1975</v>
      </c>
      <c r="G30" s="148"/>
      <c r="H30" s="148"/>
      <c r="I30" s="149">
        <f t="shared" si="5"/>
        <v>1</v>
      </c>
      <c r="J30" s="149"/>
      <c r="K30" s="149"/>
      <c r="L30" s="149"/>
      <c r="M30" s="149"/>
      <c r="N30" s="149"/>
      <c r="O30" s="184"/>
      <c r="P30" s="184"/>
      <c r="Q30" s="184"/>
      <c r="R30" s="184"/>
      <c r="S30" s="184"/>
      <c r="T30" s="184"/>
      <c r="U30" s="184"/>
      <c r="V30" s="184"/>
      <c r="W30" s="184"/>
      <c r="X30" s="184"/>
      <c r="Y30" s="142" t="s">
        <v>69</v>
      </c>
      <c r="Z30" s="153"/>
      <c r="AA30" s="153"/>
      <c r="AB30" s="153"/>
      <c r="AC30" s="153"/>
      <c r="AD30" s="153"/>
      <c r="AE30" s="153"/>
      <c r="AF30" s="153"/>
      <c r="AG30" s="153"/>
      <c r="AH30" s="149"/>
      <c r="AI30" s="145"/>
      <c r="AJ30" s="142"/>
      <c r="AK30" s="142"/>
      <c r="AL30" s="142"/>
      <c r="AM30" s="142"/>
      <c r="AN30" s="142"/>
      <c r="AO30" s="142"/>
      <c r="AP30" s="142"/>
      <c r="AQ30" s="142"/>
      <c r="AR30" s="142"/>
      <c r="AS30" s="183"/>
      <c r="AU30" s="150"/>
      <c r="AV30" s="150"/>
      <c r="AW30" s="150"/>
      <c r="AX30" s="150"/>
      <c r="AY30" s="150"/>
      <c r="AZ30" s="150"/>
      <c r="BA30" s="150"/>
      <c r="BB30" s="150"/>
      <c r="BC30" s="150"/>
      <c r="BD30" s="150"/>
      <c r="BE30" s="150"/>
      <c r="BF30" s="145"/>
      <c r="BG30" s="150"/>
      <c r="BH30" s="152"/>
      <c r="BI30" s="145"/>
      <c r="BK30" s="150"/>
      <c r="BL30" s="142"/>
      <c r="BM30" s="176"/>
      <c r="BN30" s="153"/>
      <c r="BO30" s="153"/>
      <c r="BP30" s="153"/>
      <c r="BQ30" s="153"/>
      <c r="BR30" s="153"/>
      <c r="BS30" s="153"/>
      <c r="BT30" s="153"/>
      <c r="BU30" s="153"/>
      <c r="BV30" s="153"/>
      <c r="BW30" s="153"/>
      <c r="BX30" s="153"/>
      <c r="BY30" s="153"/>
      <c r="BZ30" s="153"/>
      <c r="CA30" s="154"/>
      <c r="CB30" s="154"/>
      <c r="CC30" s="150"/>
      <c r="CD30" s="150"/>
      <c r="CE30" s="154"/>
      <c r="CF30" s="154"/>
      <c r="CG30" s="150"/>
      <c r="CH30" s="150"/>
      <c r="CI30" s="150"/>
      <c r="CL30" s="154"/>
      <c r="CM30" s="154"/>
    </row>
    <row r="31" spans="1:108" s="139" customFormat="1" ht="13.8" x14ac:dyDescent="0.3">
      <c r="A31" s="146"/>
      <c r="D31" s="175" t="s">
        <v>428</v>
      </c>
      <c r="E31" s="175"/>
      <c r="F31" s="147">
        <v>1976</v>
      </c>
      <c r="G31" s="148"/>
      <c r="H31" s="148"/>
      <c r="I31" s="149">
        <f t="shared" si="5"/>
        <v>1</v>
      </c>
      <c r="J31" s="149"/>
      <c r="K31" s="149"/>
      <c r="L31" s="149"/>
      <c r="M31" s="149"/>
      <c r="N31" s="149"/>
      <c r="O31" s="184"/>
      <c r="P31" s="184"/>
      <c r="Q31" s="184"/>
      <c r="R31" s="184"/>
      <c r="S31" s="184"/>
      <c r="T31" s="184"/>
      <c r="U31" s="184"/>
      <c r="V31" s="184"/>
      <c r="W31" s="184"/>
      <c r="X31" s="184"/>
      <c r="Y31" s="142" t="s">
        <v>69</v>
      </c>
      <c r="Z31" s="153"/>
      <c r="AA31" s="153"/>
      <c r="AB31" s="153"/>
      <c r="AC31" s="153"/>
      <c r="AD31" s="153"/>
      <c r="AE31" s="153"/>
      <c r="AF31" s="153"/>
      <c r="AG31" s="153"/>
      <c r="AH31" s="149"/>
      <c r="AI31" s="140"/>
      <c r="AJ31" s="140"/>
      <c r="AK31" s="140"/>
      <c r="AL31" s="140"/>
      <c r="AM31" s="140"/>
      <c r="AN31" s="140"/>
      <c r="AO31" s="142"/>
      <c r="AP31" s="142"/>
      <c r="AQ31" s="142"/>
      <c r="AR31" s="142"/>
      <c r="AS31" s="183"/>
      <c r="AU31" s="150"/>
      <c r="AV31" s="150"/>
      <c r="AW31" s="150"/>
      <c r="AX31" s="150"/>
      <c r="AY31" s="150"/>
      <c r="AZ31" s="150"/>
      <c r="BA31" s="150"/>
      <c r="BB31" s="150"/>
      <c r="BC31" s="150"/>
      <c r="BD31" s="150"/>
      <c r="BE31" s="150"/>
      <c r="BF31" s="145"/>
      <c r="BG31" s="150"/>
      <c r="BH31" s="152"/>
      <c r="BI31" s="145"/>
      <c r="BK31" s="150"/>
      <c r="BL31" s="142"/>
      <c r="BM31" s="176"/>
      <c r="BN31" s="153"/>
      <c r="BO31" s="153"/>
      <c r="BP31" s="153"/>
      <c r="BQ31" s="153"/>
      <c r="BR31" s="153"/>
      <c r="BS31" s="153"/>
      <c r="BT31" s="153"/>
      <c r="BU31" s="153"/>
      <c r="BV31" s="153"/>
      <c r="BW31" s="153"/>
      <c r="BX31" s="153"/>
      <c r="BY31" s="153"/>
      <c r="BZ31" s="153"/>
      <c r="CA31" s="154"/>
      <c r="CB31" s="154"/>
      <c r="CC31" s="150"/>
      <c r="CD31" s="150"/>
      <c r="CE31" s="154"/>
      <c r="CF31" s="154"/>
      <c r="CG31" s="150"/>
      <c r="CH31" s="150"/>
      <c r="CI31" s="150"/>
      <c r="CL31" s="154"/>
      <c r="CM31" s="154"/>
    </row>
    <row r="32" spans="1:108" s="139" customFormat="1" ht="13.8" x14ac:dyDescent="0.3">
      <c r="A32" s="162" t="s">
        <v>119</v>
      </c>
      <c r="B32" s="139" t="s">
        <v>111</v>
      </c>
      <c r="C32" s="139" t="s">
        <v>120</v>
      </c>
      <c r="D32" s="139" t="s">
        <v>693</v>
      </c>
      <c r="E32" s="139" t="s">
        <v>697</v>
      </c>
      <c r="F32" s="147">
        <v>1977</v>
      </c>
      <c r="G32" s="148">
        <v>28260</v>
      </c>
      <c r="H32" s="148">
        <v>28371</v>
      </c>
      <c r="I32" s="149">
        <f t="shared" si="5"/>
        <v>112</v>
      </c>
      <c r="J32" s="153" t="s">
        <v>69</v>
      </c>
      <c r="K32" s="153" t="s">
        <v>69</v>
      </c>
      <c r="L32" s="153" t="s">
        <v>69</v>
      </c>
      <c r="M32" s="153" t="s">
        <v>69</v>
      </c>
      <c r="N32" s="153" t="s">
        <v>848</v>
      </c>
      <c r="O32" s="204" t="s">
        <v>727</v>
      </c>
      <c r="P32" s="317">
        <f>'K2'!P23</f>
        <v>4626</v>
      </c>
      <c r="Q32" s="204" t="s">
        <v>727</v>
      </c>
      <c r="R32" s="204" t="s">
        <v>69</v>
      </c>
      <c r="S32" s="204" t="s">
        <v>69</v>
      </c>
      <c r="T32" s="204" t="s">
        <v>727</v>
      </c>
      <c r="U32" s="204" t="s">
        <v>727</v>
      </c>
      <c r="V32" s="204" t="s">
        <v>69</v>
      </c>
      <c r="W32" s="204" t="s">
        <v>727</v>
      </c>
      <c r="X32" s="204" t="s">
        <v>69</v>
      </c>
      <c r="Y32" s="142" t="s">
        <v>69</v>
      </c>
      <c r="Z32" s="153" t="s">
        <v>848</v>
      </c>
      <c r="AA32" s="153" t="s">
        <v>848</v>
      </c>
      <c r="AB32" s="153" t="s">
        <v>848</v>
      </c>
      <c r="AC32" s="153" t="s">
        <v>848</v>
      </c>
      <c r="AD32" s="153" t="s">
        <v>848</v>
      </c>
      <c r="AE32" s="153" t="s">
        <v>848</v>
      </c>
      <c r="AF32" s="153" t="s">
        <v>848</v>
      </c>
      <c r="AG32" s="153" t="s">
        <v>848</v>
      </c>
      <c r="AH32" s="421">
        <f>'K2'!AE23</f>
        <v>14900</v>
      </c>
      <c r="AI32" s="150">
        <v>15453</v>
      </c>
      <c r="AJ32" s="140" t="s">
        <v>69</v>
      </c>
      <c r="AK32" s="140" t="s">
        <v>69</v>
      </c>
      <c r="AL32" s="140" t="s">
        <v>69</v>
      </c>
      <c r="AM32" s="140" t="s">
        <v>69</v>
      </c>
      <c r="AN32" s="140" t="s">
        <v>69</v>
      </c>
      <c r="AO32" s="142" t="s">
        <v>69</v>
      </c>
      <c r="AP32" s="142" t="s">
        <v>69</v>
      </c>
      <c r="AQ32" s="142" t="s">
        <v>69</v>
      </c>
      <c r="AR32" s="142" t="s">
        <v>69</v>
      </c>
      <c r="AS32" s="150">
        <f>AT32</f>
        <v>204974</v>
      </c>
      <c r="AT32" s="150">
        <v>204974</v>
      </c>
      <c r="AU32" s="150" t="s">
        <v>69</v>
      </c>
      <c r="AV32" s="150" t="s">
        <v>69</v>
      </c>
      <c r="AW32" s="150" t="s">
        <v>69</v>
      </c>
      <c r="AX32" s="150" t="s">
        <v>69</v>
      </c>
      <c r="AY32" s="150" t="s">
        <v>69</v>
      </c>
      <c r="AZ32" s="150" t="s">
        <v>69</v>
      </c>
      <c r="BA32" s="150" t="s">
        <v>69</v>
      </c>
      <c r="BB32" s="150" t="s">
        <v>69</v>
      </c>
      <c r="BC32" s="150" t="s">
        <v>69</v>
      </c>
      <c r="BD32" s="150" t="s">
        <v>69</v>
      </c>
      <c r="BE32" s="150" t="s">
        <v>69</v>
      </c>
      <c r="BF32" s="154">
        <f>BG32</f>
        <v>36906</v>
      </c>
      <c r="BG32" s="150">
        <v>36906</v>
      </c>
      <c r="BH32" s="152">
        <f>AS32/BG32</f>
        <v>5.5539478675554115</v>
      </c>
      <c r="BI32" s="150" t="s">
        <v>848</v>
      </c>
      <c r="BJ32" s="150" t="s">
        <v>848</v>
      </c>
      <c r="BK32" s="142" t="s">
        <v>69</v>
      </c>
      <c r="BL32" s="142" t="s">
        <v>69</v>
      </c>
      <c r="BM32" s="156">
        <f>'K2'!BG23</f>
        <v>961.39459157724991</v>
      </c>
      <c r="BN32" s="153" t="s">
        <v>69</v>
      </c>
      <c r="BO32" s="153" t="s">
        <v>69</v>
      </c>
      <c r="BP32" s="153" t="s">
        <v>69</v>
      </c>
      <c r="BQ32" s="153" t="s">
        <v>69</v>
      </c>
      <c r="BR32" s="153" t="s">
        <v>69</v>
      </c>
      <c r="BS32" s="153" t="s">
        <v>69</v>
      </c>
      <c r="BT32" s="153" t="s">
        <v>69</v>
      </c>
      <c r="BU32" s="153" t="s">
        <v>69</v>
      </c>
      <c r="BV32" s="153" t="s">
        <v>69</v>
      </c>
      <c r="BW32" s="153" t="s">
        <v>69</v>
      </c>
      <c r="BX32" s="153" t="s">
        <v>69</v>
      </c>
      <c r="BY32" s="153" t="s">
        <v>69</v>
      </c>
      <c r="BZ32" s="153" t="s">
        <v>69</v>
      </c>
      <c r="CA32" s="431"/>
      <c r="CB32" s="150" t="s">
        <v>69</v>
      </c>
      <c r="CC32" s="150" t="s">
        <v>69</v>
      </c>
      <c r="CD32" s="150" t="s">
        <v>69</v>
      </c>
      <c r="CE32" s="150" t="s">
        <v>69</v>
      </c>
      <c r="CF32" s="150" t="s">
        <v>69</v>
      </c>
      <c r="CG32" s="150" t="s">
        <v>69</v>
      </c>
      <c r="CH32" s="150" t="s">
        <v>69</v>
      </c>
      <c r="CI32" s="150" t="s">
        <v>69</v>
      </c>
      <c r="CJ32" s="140" t="s">
        <v>69</v>
      </c>
      <c r="CK32" s="140" t="s">
        <v>69</v>
      </c>
      <c r="CL32" s="140" t="s">
        <v>69</v>
      </c>
      <c r="CM32" s="140" t="s">
        <v>69</v>
      </c>
      <c r="CN32" s="427"/>
      <c r="CO32" s="150" t="s">
        <v>69</v>
      </c>
      <c r="CP32" s="150" t="s">
        <v>69</v>
      </c>
      <c r="CQ32" s="150" t="s">
        <v>69</v>
      </c>
      <c r="CR32" s="424"/>
      <c r="CS32" s="150" t="s">
        <v>69</v>
      </c>
      <c r="CT32" s="150" t="s">
        <v>69</v>
      </c>
      <c r="CU32" s="150" t="s">
        <v>69</v>
      </c>
      <c r="CZ32" s="139">
        <v>8311</v>
      </c>
      <c r="DA32" s="139" t="s">
        <v>632</v>
      </c>
    </row>
    <row r="33" spans="1:99" s="139" customFormat="1" ht="13.8" x14ac:dyDescent="0.3">
      <c r="A33" s="162"/>
      <c r="D33" s="175" t="s">
        <v>428</v>
      </c>
      <c r="E33" s="175"/>
      <c r="F33" s="147">
        <v>1978</v>
      </c>
      <c r="G33" s="148"/>
      <c r="H33" s="148"/>
      <c r="I33" s="149"/>
      <c r="J33" s="149"/>
      <c r="K33" s="149"/>
      <c r="L33" s="149"/>
      <c r="M33" s="149"/>
      <c r="N33" s="149"/>
      <c r="O33" s="184"/>
      <c r="P33" s="184"/>
      <c r="Q33" s="184"/>
      <c r="R33" s="184"/>
      <c r="S33" s="184"/>
      <c r="T33" s="184"/>
      <c r="U33" s="184"/>
      <c r="V33" s="184"/>
      <c r="W33" s="184"/>
      <c r="X33" s="184"/>
      <c r="Y33" s="142" t="s">
        <v>69</v>
      </c>
      <c r="Z33" s="153"/>
      <c r="AA33" s="153"/>
      <c r="AB33" s="153"/>
      <c r="AC33" s="153"/>
      <c r="AD33" s="153"/>
      <c r="AE33" s="153"/>
      <c r="AF33" s="153"/>
      <c r="AG33" s="153"/>
      <c r="AH33" s="149"/>
      <c r="AI33" s="140"/>
      <c r="AJ33" s="140"/>
      <c r="AK33" s="140"/>
      <c r="AL33" s="140"/>
      <c r="AM33" s="140"/>
      <c r="AN33" s="140"/>
      <c r="AO33" s="142"/>
      <c r="AP33" s="142"/>
      <c r="AQ33" s="142"/>
      <c r="AR33" s="142"/>
      <c r="AS33" s="183"/>
      <c r="AU33" s="150"/>
      <c r="AV33" s="150"/>
      <c r="AW33" s="150"/>
      <c r="AX33" s="150"/>
      <c r="AY33" s="150"/>
      <c r="AZ33" s="150"/>
      <c r="BA33" s="150"/>
      <c r="BB33" s="150"/>
      <c r="BC33" s="150"/>
      <c r="BD33" s="150"/>
      <c r="BE33" s="150"/>
      <c r="BF33" s="145"/>
      <c r="BG33" s="150"/>
      <c r="BH33" s="152"/>
      <c r="BI33" s="150"/>
      <c r="BK33" s="142"/>
      <c r="BL33" s="142"/>
      <c r="BM33" s="176"/>
      <c r="BN33" s="153"/>
      <c r="BO33" s="153"/>
      <c r="BP33" s="153"/>
      <c r="BQ33" s="153"/>
      <c r="BR33" s="153"/>
      <c r="BS33" s="153"/>
      <c r="BT33" s="153"/>
      <c r="BU33" s="153"/>
      <c r="BV33" s="153"/>
      <c r="BW33" s="153"/>
      <c r="BX33" s="153"/>
      <c r="BY33" s="153"/>
      <c r="BZ33" s="153"/>
      <c r="CA33" s="154"/>
      <c r="CB33" s="154"/>
      <c r="CC33" s="154"/>
      <c r="CD33" s="154"/>
      <c r="CE33" s="154"/>
      <c r="CF33" s="154"/>
      <c r="CG33" s="154"/>
      <c r="CH33" s="154"/>
      <c r="CI33" s="154"/>
      <c r="CJ33" s="154"/>
      <c r="CK33" s="154"/>
      <c r="CL33" s="154"/>
      <c r="CM33" s="154"/>
    </row>
    <row r="34" spans="1:99" s="139" customFormat="1" ht="13.8" x14ac:dyDescent="0.3">
      <c r="A34" s="252" t="s">
        <v>429</v>
      </c>
      <c r="B34" s="253" t="s">
        <v>111</v>
      </c>
      <c r="C34" s="253" t="s">
        <v>312</v>
      </c>
      <c r="D34" s="254" t="s">
        <v>430</v>
      </c>
      <c r="E34" s="254" t="s">
        <v>692</v>
      </c>
      <c r="F34" s="255">
        <v>1979</v>
      </c>
      <c r="G34" s="148">
        <v>28990</v>
      </c>
      <c r="H34" s="148">
        <v>29098</v>
      </c>
      <c r="I34" s="149">
        <f t="shared" si="5"/>
        <v>109</v>
      </c>
      <c r="J34" s="257" t="s">
        <v>619</v>
      </c>
      <c r="K34" s="257" t="s">
        <v>620</v>
      </c>
      <c r="L34" s="257" t="s">
        <v>620</v>
      </c>
      <c r="M34" s="257"/>
      <c r="N34" s="257"/>
      <c r="O34" s="248">
        <v>2750</v>
      </c>
      <c r="P34" s="239">
        <v>6233</v>
      </c>
      <c r="Q34" s="239">
        <v>36313</v>
      </c>
      <c r="R34" s="239">
        <v>30628</v>
      </c>
      <c r="S34" s="239">
        <v>5685</v>
      </c>
      <c r="T34" s="239">
        <v>1722</v>
      </c>
      <c r="U34" s="239">
        <v>386</v>
      </c>
      <c r="V34" s="372" t="s">
        <v>69</v>
      </c>
      <c r="W34" s="372" t="s">
        <v>431</v>
      </c>
      <c r="X34" s="372" t="s">
        <v>69</v>
      </c>
      <c r="Y34" s="142" t="s">
        <v>69</v>
      </c>
      <c r="Z34" s="153" t="s">
        <v>848</v>
      </c>
      <c r="AA34" s="153" t="s">
        <v>848</v>
      </c>
      <c r="AB34" s="153" t="s">
        <v>848</v>
      </c>
      <c r="AC34" s="153" t="s">
        <v>848</v>
      </c>
      <c r="AD34" s="153" t="s">
        <v>848</v>
      </c>
      <c r="AE34" s="153" t="s">
        <v>848</v>
      </c>
      <c r="AF34" s="153" t="s">
        <v>848</v>
      </c>
      <c r="AG34" s="153" t="s">
        <v>848</v>
      </c>
      <c r="AH34" s="187">
        <v>6120</v>
      </c>
      <c r="AI34" s="185">
        <v>10290</v>
      </c>
      <c r="AJ34" s="140" t="s">
        <v>69</v>
      </c>
      <c r="AK34" s="140" t="s">
        <v>69</v>
      </c>
      <c r="AL34" s="140" t="s">
        <v>69</v>
      </c>
      <c r="AM34" s="140" t="s">
        <v>69</v>
      </c>
      <c r="AN34" s="140" t="s">
        <v>69</v>
      </c>
      <c r="AO34" s="142" t="s">
        <v>69</v>
      </c>
      <c r="AP34" s="142" t="s">
        <v>69</v>
      </c>
      <c r="AQ34" s="142" t="s">
        <v>69</v>
      </c>
      <c r="AR34" s="142" t="s">
        <v>69</v>
      </c>
      <c r="AS34" s="187">
        <f>AT34</f>
        <v>131104</v>
      </c>
      <c r="AT34" s="186">
        <v>131104</v>
      </c>
      <c r="AU34" s="150" t="s">
        <v>69</v>
      </c>
      <c r="AV34" s="150" t="s">
        <v>69</v>
      </c>
      <c r="AW34" s="150" t="s">
        <v>69</v>
      </c>
      <c r="AX34" s="150" t="s">
        <v>69</v>
      </c>
      <c r="AY34" s="150" t="s">
        <v>69</v>
      </c>
      <c r="AZ34" s="150" t="s">
        <v>69</v>
      </c>
      <c r="BA34" s="150" t="s">
        <v>69</v>
      </c>
      <c r="BB34" s="150" t="s">
        <v>69</v>
      </c>
      <c r="BC34" s="150" t="s">
        <v>69</v>
      </c>
      <c r="BD34" s="150" t="s">
        <v>69</v>
      </c>
      <c r="BE34" s="150" t="s">
        <v>69</v>
      </c>
      <c r="BF34" s="187">
        <f>BG34</f>
        <v>23358</v>
      </c>
      <c r="BG34" s="188">
        <v>23358</v>
      </c>
      <c r="BH34" s="189">
        <v>5.3</v>
      </c>
      <c r="BI34" s="150" t="s">
        <v>848</v>
      </c>
      <c r="BJ34" s="150" t="s">
        <v>848</v>
      </c>
      <c r="BK34" s="142" t="s">
        <v>69</v>
      </c>
      <c r="BL34" s="142" t="s">
        <v>69</v>
      </c>
      <c r="BM34" s="187">
        <v>1397</v>
      </c>
      <c r="BN34" s="153" t="s">
        <v>69</v>
      </c>
      <c r="BO34" s="153" t="s">
        <v>69</v>
      </c>
      <c r="BP34" s="153" t="s">
        <v>69</v>
      </c>
      <c r="BQ34" s="153" t="s">
        <v>69</v>
      </c>
      <c r="BR34" s="153" t="s">
        <v>69</v>
      </c>
      <c r="BS34" s="153" t="s">
        <v>69</v>
      </c>
      <c r="BT34" s="153" t="s">
        <v>69</v>
      </c>
      <c r="BU34" s="153" t="s">
        <v>69</v>
      </c>
      <c r="BV34" s="153" t="s">
        <v>69</v>
      </c>
      <c r="BW34" s="153" t="s">
        <v>69</v>
      </c>
      <c r="BX34" s="153" t="s">
        <v>69</v>
      </c>
      <c r="BY34" s="153" t="s">
        <v>69</v>
      </c>
      <c r="BZ34" s="153" t="s">
        <v>69</v>
      </c>
      <c r="CA34" s="430"/>
      <c r="CB34" s="150" t="s">
        <v>69</v>
      </c>
      <c r="CC34" s="150" t="s">
        <v>69</v>
      </c>
      <c r="CD34" s="150" t="s">
        <v>69</v>
      </c>
      <c r="CE34" s="150" t="s">
        <v>69</v>
      </c>
      <c r="CF34" s="150" t="s">
        <v>69</v>
      </c>
      <c r="CG34" s="187">
        <v>8887</v>
      </c>
      <c r="CH34" s="150" t="s">
        <v>69</v>
      </c>
      <c r="CI34" s="150" t="s">
        <v>69</v>
      </c>
      <c r="CJ34" s="150" t="s">
        <v>69</v>
      </c>
      <c r="CK34" s="150" t="s">
        <v>69</v>
      </c>
      <c r="CL34" s="150" t="s">
        <v>69</v>
      </c>
      <c r="CM34" s="150" t="s">
        <v>69</v>
      </c>
      <c r="CN34" s="427"/>
      <c r="CO34" s="150" t="s">
        <v>69</v>
      </c>
      <c r="CP34" s="150" t="s">
        <v>69</v>
      </c>
      <c r="CQ34" s="150" t="s">
        <v>69</v>
      </c>
      <c r="CR34" s="424"/>
      <c r="CS34" s="150" t="s">
        <v>69</v>
      </c>
      <c r="CT34" s="150" t="s">
        <v>69</v>
      </c>
      <c r="CU34" s="150" t="s">
        <v>69</v>
      </c>
    </row>
    <row r="35" spans="1:99" s="139" customFormat="1" ht="13.8" x14ac:dyDescent="0.3">
      <c r="A35" s="252" t="s">
        <v>318</v>
      </c>
      <c r="B35" s="253" t="s">
        <v>320</v>
      </c>
      <c r="C35" s="253" t="s">
        <v>321</v>
      </c>
      <c r="D35" s="254" t="s">
        <v>430</v>
      </c>
      <c r="E35" s="254" t="s">
        <v>621</v>
      </c>
      <c r="F35" s="255">
        <v>1980</v>
      </c>
      <c r="G35" s="148">
        <v>29357</v>
      </c>
      <c r="H35" s="148">
        <v>29478</v>
      </c>
      <c r="I35" s="149">
        <f t="shared" si="5"/>
        <v>122</v>
      </c>
      <c r="J35" s="257" t="s">
        <v>619</v>
      </c>
      <c r="K35" s="256" t="s">
        <v>618</v>
      </c>
      <c r="L35" s="256" t="s">
        <v>618</v>
      </c>
      <c r="M35" s="256"/>
      <c r="N35" s="256"/>
      <c r="O35" s="239">
        <v>2221</v>
      </c>
      <c r="P35" s="239">
        <v>5015</v>
      </c>
      <c r="Q35" s="239">
        <v>29260</v>
      </c>
      <c r="R35" s="239">
        <v>24578</v>
      </c>
      <c r="S35" s="239">
        <v>4682</v>
      </c>
      <c r="T35" s="239">
        <v>2799</v>
      </c>
      <c r="U35" s="239">
        <v>299</v>
      </c>
      <c r="V35" s="372" t="s">
        <v>69</v>
      </c>
      <c r="W35" s="372">
        <v>1721</v>
      </c>
      <c r="X35" s="372" t="s">
        <v>69</v>
      </c>
      <c r="Y35" s="142" t="s">
        <v>69</v>
      </c>
      <c r="Z35" s="153" t="s">
        <v>848</v>
      </c>
      <c r="AA35" s="153" t="s">
        <v>848</v>
      </c>
      <c r="AB35" s="153" t="s">
        <v>848</v>
      </c>
      <c r="AC35" s="153" t="s">
        <v>848</v>
      </c>
      <c r="AD35" s="153" t="s">
        <v>848</v>
      </c>
      <c r="AE35" s="153" t="s">
        <v>848</v>
      </c>
      <c r="AF35" s="153" t="s">
        <v>848</v>
      </c>
      <c r="AG35" s="153" t="s">
        <v>848</v>
      </c>
      <c r="AH35" s="187">
        <v>17503</v>
      </c>
      <c r="AI35" s="185">
        <v>13688</v>
      </c>
      <c r="AJ35" s="140" t="s">
        <v>69</v>
      </c>
      <c r="AK35" s="140" t="s">
        <v>69</v>
      </c>
      <c r="AL35" s="140" t="s">
        <v>69</v>
      </c>
      <c r="AM35" s="140" t="s">
        <v>69</v>
      </c>
      <c r="AN35" s="140" t="s">
        <v>69</v>
      </c>
      <c r="AO35" s="142" t="s">
        <v>69</v>
      </c>
      <c r="AP35" s="142" t="s">
        <v>69</v>
      </c>
      <c r="AQ35" s="142" t="s">
        <v>69</v>
      </c>
      <c r="AR35" s="142" t="s">
        <v>69</v>
      </c>
      <c r="AS35" s="187">
        <f>AT35</f>
        <v>180806</v>
      </c>
      <c r="AT35" s="186">
        <v>180806</v>
      </c>
      <c r="AU35" s="150" t="s">
        <v>69</v>
      </c>
      <c r="AV35" s="150" t="s">
        <v>69</v>
      </c>
      <c r="AW35" s="150" t="s">
        <v>69</v>
      </c>
      <c r="AX35" s="150" t="s">
        <v>69</v>
      </c>
      <c r="AY35" s="150" t="s">
        <v>69</v>
      </c>
      <c r="AZ35" s="150" t="s">
        <v>69</v>
      </c>
      <c r="BA35" s="150" t="s">
        <v>69</v>
      </c>
      <c r="BB35" s="150" t="s">
        <v>69</v>
      </c>
      <c r="BC35" s="150" t="s">
        <v>69</v>
      </c>
      <c r="BD35" s="150" t="s">
        <v>69</v>
      </c>
      <c r="BE35" s="150" t="s">
        <v>69</v>
      </c>
      <c r="BF35" s="187">
        <f>BG35</f>
        <v>30907</v>
      </c>
      <c r="BG35" s="188">
        <v>30907</v>
      </c>
      <c r="BH35" s="189">
        <v>5.8</v>
      </c>
      <c r="BI35" s="150" t="s">
        <v>848</v>
      </c>
      <c r="BJ35" s="150" t="s">
        <v>848</v>
      </c>
      <c r="BK35" s="142" t="s">
        <v>69</v>
      </c>
      <c r="BL35" s="142" t="s">
        <v>69</v>
      </c>
      <c r="BM35" s="187">
        <v>1843</v>
      </c>
      <c r="BN35" s="153" t="s">
        <v>69</v>
      </c>
      <c r="BO35" s="153" t="s">
        <v>69</v>
      </c>
      <c r="BP35" s="153" t="s">
        <v>69</v>
      </c>
      <c r="BQ35" s="153" t="s">
        <v>69</v>
      </c>
      <c r="BR35" s="153" t="s">
        <v>69</v>
      </c>
      <c r="BS35" s="153" t="s">
        <v>69</v>
      </c>
      <c r="BT35" s="153" t="s">
        <v>69</v>
      </c>
      <c r="BU35" s="153" t="s">
        <v>69</v>
      </c>
      <c r="BV35" s="153" t="s">
        <v>69</v>
      </c>
      <c r="BW35" s="153" t="s">
        <v>69</v>
      </c>
      <c r="BX35" s="153" t="s">
        <v>69</v>
      </c>
      <c r="BY35" s="153" t="s">
        <v>69</v>
      </c>
      <c r="BZ35" s="153" t="s">
        <v>69</v>
      </c>
      <c r="CA35" s="430"/>
      <c r="CB35" s="150" t="s">
        <v>69</v>
      </c>
      <c r="CC35" s="150" t="s">
        <v>69</v>
      </c>
      <c r="CD35" s="150" t="s">
        <v>69</v>
      </c>
      <c r="CE35" s="150" t="s">
        <v>69</v>
      </c>
      <c r="CF35" s="150" t="s">
        <v>69</v>
      </c>
      <c r="CG35" s="187">
        <v>10606</v>
      </c>
      <c r="CH35" s="150" t="s">
        <v>69</v>
      </c>
      <c r="CI35" s="150" t="s">
        <v>69</v>
      </c>
      <c r="CJ35" s="150" t="s">
        <v>69</v>
      </c>
      <c r="CK35" s="150" t="s">
        <v>69</v>
      </c>
      <c r="CL35" s="150" t="s">
        <v>69</v>
      </c>
      <c r="CM35" s="150" t="s">
        <v>69</v>
      </c>
      <c r="CN35" s="427"/>
      <c r="CO35" s="150" t="s">
        <v>69</v>
      </c>
      <c r="CP35" s="150" t="s">
        <v>69</v>
      </c>
      <c r="CQ35" s="150" t="s">
        <v>69</v>
      </c>
      <c r="CR35" s="424"/>
      <c r="CS35" s="150" t="s">
        <v>69</v>
      </c>
      <c r="CT35" s="150" t="s">
        <v>69</v>
      </c>
      <c r="CU35" s="150" t="s">
        <v>69</v>
      </c>
    </row>
    <row r="36" spans="1:99" s="139" customFormat="1" ht="13.8" x14ac:dyDescent="0.3">
      <c r="A36" s="162"/>
      <c r="D36" s="175" t="s">
        <v>428</v>
      </c>
      <c r="E36" s="175"/>
      <c r="F36" s="147">
        <v>1981</v>
      </c>
      <c r="G36" s="148"/>
      <c r="H36" s="148"/>
      <c r="I36" s="149"/>
      <c r="J36" s="149"/>
      <c r="K36" s="149"/>
      <c r="L36" s="149"/>
      <c r="M36" s="149"/>
      <c r="N36" s="149"/>
      <c r="O36" s="184"/>
      <c r="P36" s="184"/>
      <c r="Q36" s="184"/>
      <c r="R36" s="184"/>
      <c r="S36" s="184"/>
      <c r="T36" s="184"/>
      <c r="U36" s="184"/>
      <c r="V36" s="184"/>
      <c r="W36" s="184"/>
      <c r="X36" s="184"/>
      <c r="Y36" s="149"/>
      <c r="Z36" s="153"/>
      <c r="AA36" s="153"/>
      <c r="AB36" s="153"/>
      <c r="AC36" s="153"/>
      <c r="AD36" s="153"/>
      <c r="AE36" s="153"/>
      <c r="AF36" s="153"/>
      <c r="AG36" s="153"/>
      <c r="AH36" s="149"/>
      <c r="AI36" s="140"/>
      <c r="AJ36" s="140"/>
      <c r="AK36" s="140"/>
      <c r="AL36" s="140"/>
      <c r="AM36" s="140"/>
      <c r="AN36" s="140"/>
      <c r="AO36" s="142"/>
      <c r="AP36" s="142"/>
      <c r="AQ36" s="142"/>
      <c r="AR36" s="142"/>
      <c r="AS36" s="183"/>
      <c r="AU36" s="150"/>
      <c r="AV36" s="150"/>
      <c r="AW36" s="150"/>
      <c r="AX36" s="150"/>
      <c r="AY36" s="150"/>
      <c r="AZ36" s="150"/>
      <c r="BA36" s="150"/>
      <c r="BB36" s="150"/>
      <c r="BC36" s="150"/>
      <c r="BD36" s="150"/>
      <c r="BE36" s="150"/>
      <c r="BF36" s="145"/>
      <c r="BG36" s="150"/>
      <c r="BH36" s="152"/>
      <c r="BI36" s="145"/>
      <c r="BK36" s="150"/>
      <c r="BL36" s="142"/>
      <c r="BM36" s="150"/>
      <c r="BN36" s="153"/>
      <c r="BO36" s="153"/>
      <c r="BP36" s="153"/>
      <c r="BQ36" s="153"/>
      <c r="BR36" s="153"/>
      <c r="BS36" s="153"/>
      <c r="BT36" s="153"/>
      <c r="BU36" s="153"/>
      <c r="BV36" s="153"/>
      <c r="BW36" s="153"/>
      <c r="BX36" s="153"/>
      <c r="BY36" s="153"/>
      <c r="BZ36" s="153"/>
      <c r="CA36" s="154"/>
      <c r="CB36" s="154"/>
      <c r="CC36" s="154"/>
      <c r="CD36" s="154"/>
      <c r="CE36" s="154"/>
      <c r="CF36" s="154"/>
      <c r="CG36" s="154"/>
      <c r="CH36" s="154"/>
      <c r="CI36" s="154"/>
      <c r="CJ36" s="154"/>
      <c r="CK36" s="154"/>
      <c r="CL36" s="154"/>
      <c r="CM36" s="154"/>
    </row>
    <row r="37" spans="1:99" s="164" customFormat="1" ht="13.8" x14ac:dyDescent="0.3">
      <c r="A37" s="163" t="s">
        <v>705</v>
      </c>
      <c r="D37" s="165"/>
      <c r="E37" s="165"/>
      <c r="F37" s="166"/>
      <c r="I37" s="167"/>
      <c r="J37" s="167"/>
      <c r="K37" s="167"/>
      <c r="L37" s="167"/>
      <c r="M37" s="167"/>
      <c r="N37" s="167"/>
      <c r="O37" s="167"/>
      <c r="P37" s="167"/>
      <c r="Q37" s="167"/>
      <c r="R37" s="167"/>
      <c r="S37" s="167"/>
      <c r="T37" s="167"/>
      <c r="U37" s="167"/>
      <c r="V37" s="167"/>
      <c r="W37" s="167"/>
      <c r="X37" s="167"/>
      <c r="Y37" s="167"/>
      <c r="Z37" s="167"/>
      <c r="AA37" s="167"/>
      <c r="AB37" s="167"/>
      <c r="AC37" s="167"/>
      <c r="AD37" s="167"/>
      <c r="AE37" s="167"/>
      <c r="AF37" s="167"/>
      <c r="AG37" s="167"/>
      <c r="AH37" s="167"/>
      <c r="AI37" s="168"/>
      <c r="AJ37" s="168"/>
      <c r="AK37" s="168"/>
      <c r="AL37" s="168"/>
      <c r="AM37" s="168"/>
      <c r="AN37" s="168"/>
      <c r="AO37" s="169"/>
      <c r="AP37" s="169"/>
      <c r="AQ37" s="169"/>
      <c r="AR37" s="169"/>
      <c r="AS37" s="169"/>
      <c r="AT37" s="169"/>
      <c r="AU37" s="169"/>
      <c r="AV37" s="169"/>
      <c r="AW37" s="169"/>
      <c r="AX37" s="169"/>
      <c r="AY37" s="169"/>
      <c r="AZ37" s="169"/>
      <c r="BA37" s="169"/>
      <c r="BB37" s="169"/>
      <c r="BC37" s="169"/>
      <c r="BD37" s="169"/>
      <c r="BE37" s="169"/>
      <c r="BH37" s="170"/>
      <c r="BI37" s="171"/>
      <c r="BK37" s="169"/>
      <c r="BL37" s="169"/>
      <c r="BM37" s="169"/>
      <c r="BN37" s="172"/>
      <c r="BO37" s="172"/>
      <c r="BP37" s="172"/>
      <c r="BQ37" s="172"/>
      <c r="BR37" s="172"/>
      <c r="BS37" s="171"/>
      <c r="BT37" s="171"/>
      <c r="BU37" s="171"/>
      <c r="BV37" s="171"/>
      <c r="BW37" s="171"/>
      <c r="BX37" s="171"/>
      <c r="BY37" s="172"/>
      <c r="BZ37" s="172"/>
      <c r="CA37" s="169"/>
      <c r="CB37" s="169"/>
      <c r="CC37" s="172"/>
      <c r="CD37" s="172"/>
      <c r="CE37" s="172"/>
      <c r="CF37" s="172"/>
      <c r="CG37" s="169"/>
      <c r="CH37" s="171"/>
      <c r="CI37" s="171"/>
    </row>
    <row r="38" spans="1:99" s="139" customFormat="1" ht="13.8" x14ac:dyDescent="0.3">
      <c r="A38" s="162"/>
      <c r="D38" s="175" t="s">
        <v>428</v>
      </c>
      <c r="E38" s="175"/>
      <c r="F38" s="147">
        <v>1982</v>
      </c>
      <c r="G38" s="148"/>
      <c r="H38" s="148"/>
      <c r="I38" s="149"/>
      <c r="J38" s="149"/>
      <c r="K38" s="149"/>
      <c r="L38" s="149"/>
      <c r="M38" s="149"/>
      <c r="N38" s="149"/>
      <c r="O38" s="184"/>
      <c r="P38" s="184"/>
      <c r="Q38" s="184"/>
      <c r="R38" s="184"/>
      <c r="S38" s="184"/>
      <c r="T38" s="184"/>
      <c r="U38" s="184"/>
      <c r="V38" s="184"/>
      <c r="W38" s="184"/>
      <c r="X38" s="184"/>
      <c r="Y38" s="149"/>
      <c r="Z38" s="149"/>
      <c r="AA38" s="149"/>
      <c r="AB38" s="149"/>
      <c r="AC38" s="149"/>
      <c r="AD38" s="149"/>
      <c r="AE38" s="149"/>
      <c r="AF38" s="149"/>
      <c r="AG38" s="149"/>
      <c r="AH38" s="149"/>
      <c r="AI38" s="140"/>
      <c r="AJ38" s="140"/>
      <c r="AK38" s="140"/>
      <c r="AL38" s="140"/>
      <c r="AM38" s="140"/>
      <c r="AN38" s="140"/>
      <c r="AO38" s="142"/>
      <c r="AP38" s="142"/>
      <c r="AQ38" s="142"/>
      <c r="AR38" s="142"/>
      <c r="AS38" s="183"/>
      <c r="AU38" s="150"/>
      <c r="AV38" s="150"/>
      <c r="AW38" s="150"/>
      <c r="AX38" s="150"/>
      <c r="AY38" s="150"/>
      <c r="AZ38" s="150"/>
      <c r="BA38" s="150"/>
      <c r="BB38" s="150"/>
      <c r="BC38" s="150"/>
      <c r="BD38" s="150"/>
      <c r="BE38" s="150"/>
      <c r="BF38" s="145"/>
      <c r="BG38" s="150"/>
      <c r="BH38" s="152"/>
      <c r="BI38" s="150"/>
      <c r="BK38" s="150"/>
      <c r="BL38" s="142"/>
      <c r="BM38" s="150"/>
      <c r="BN38" s="153"/>
      <c r="BO38" s="153"/>
      <c r="BP38" s="153"/>
      <c r="BQ38" s="153"/>
      <c r="BR38" s="153"/>
      <c r="BS38" s="153"/>
      <c r="BT38" s="153"/>
      <c r="BU38" s="153"/>
      <c r="BV38" s="153"/>
      <c r="BW38" s="153"/>
      <c r="BX38" s="153"/>
      <c r="BY38" s="153"/>
      <c r="BZ38" s="153"/>
      <c r="CA38" s="154"/>
      <c r="CB38" s="154"/>
      <c r="CC38" s="154"/>
      <c r="CD38" s="154"/>
      <c r="CE38" s="154"/>
      <c r="CF38" s="154"/>
      <c r="CG38" s="154"/>
      <c r="CH38" s="154"/>
      <c r="CI38" s="154"/>
      <c r="CJ38" s="154"/>
      <c r="CK38" s="154"/>
      <c r="CL38" s="154"/>
      <c r="CM38" s="154"/>
    </row>
    <row r="39" spans="1:99" s="139" customFormat="1" ht="13.8" x14ac:dyDescent="0.3">
      <c r="A39" s="146" t="s">
        <v>82</v>
      </c>
      <c r="B39" s="139" t="s">
        <v>83</v>
      </c>
      <c r="C39" s="139" t="s">
        <v>84</v>
      </c>
      <c r="D39" s="175" t="s">
        <v>152</v>
      </c>
      <c r="E39" s="175" t="s">
        <v>609</v>
      </c>
      <c r="F39" s="147">
        <v>1983</v>
      </c>
      <c r="G39" s="148">
        <v>30437</v>
      </c>
      <c r="H39" s="148">
        <v>30506</v>
      </c>
      <c r="I39" s="149">
        <f t="shared" ref="I39:I46" si="7">H39-G39+1</f>
        <v>70</v>
      </c>
      <c r="J39" s="420">
        <f>AT39/Q39</f>
        <v>9.7849391406364568</v>
      </c>
      <c r="K39" s="153" t="s">
        <v>69</v>
      </c>
      <c r="L39" s="153" t="s">
        <v>69</v>
      </c>
      <c r="M39" s="153" t="s">
        <v>69</v>
      </c>
      <c r="N39" s="153" t="s">
        <v>848</v>
      </c>
      <c r="O39" s="204" t="s">
        <v>69</v>
      </c>
      <c r="P39" s="265" t="s">
        <v>69</v>
      </c>
      <c r="Q39" s="239">
        <v>13638</v>
      </c>
      <c r="R39" s="239">
        <v>10604</v>
      </c>
      <c r="S39" s="239">
        <v>3034</v>
      </c>
      <c r="T39" s="372" t="s">
        <v>69</v>
      </c>
      <c r="U39" s="265" t="s">
        <v>69</v>
      </c>
      <c r="V39" s="265" t="s">
        <v>69</v>
      </c>
      <c r="W39" s="265" t="s">
        <v>69</v>
      </c>
      <c r="X39" s="204" t="s">
        <v>69</v>
      </c>
      <c r="Y39" s="153" t="s">
        <v>69</v>
      </c>
      <c r="Z39" s="140" t="s">
        <v>848</v>
      </c>
      <c r="AA39" s="140" t="s">
        <v>848</v>
      </c>
      <c r="AB39" s="140" t="s">
        <v>848</v>
      </c>
      <c r="AC39" s="140" t="s">
        <v>848</v>
      </c>
      <c r="AD39" s="140" t="s">
        <v>848</v>
      </c>
      <c r="AE39" s="140" t="s">
        <v>848</v>
      </c>
      <c r="AF39" s="140" t="s">
        <v>848</v>
      </c>
      <c r="AG39" s="140" t="s">
        <v>848</v>
      </c>
      <c r="AH39" s="151">
        <v>10652</v>
      </c>
      <c r="AI39" s="140" t="s">
        <v>69</v>
      </c>
      <c r="AJ39" s="140" t="s">
        <v>69</v>
      </c>
      <c r="AK39" s="140" t="s">
        <v>69</v>
      </c>
      <c r="AL39" s="140" t="s">
        <v>69</v>
      </c>
      <c r="AM39" s="142" t="s">
        <v>69</v>
      </c>
      <c r="AN39" s="142" t="s">
        <v>69</v>
      </c>
      <c r="AO39" s="140" t="s">
        <v>69</v>
      </c>
      <c r="AP39" s="140" t="s">
        <v>69</v>
      </c>
      <c r="AQ39" s="140" t="s">
        <v>69</v>
      </c>
      <c r="AR39" s="140" t="s">
        <v>69</v>
      </c>
      <c r="AS39" s="142">
        <f>AT39</f>
        <v>133447</v>
      </c>
      <c r="AT39" s="150">
        <v>133447</v>
      </c>
      <c r="AU39" s="150" t="s">
        <v>69</v>
      </c>
      <c r="AV39" s="150" t="s">
        <v>69</v>
      </c>
      <c r="AW39" s="150" t="s">
        <v>69</v>
      </c>
      <c r="AX39" s="150">
        <v>31545</v>
      </c>
      <c r="AY39" s="150" t="s">
        <v>69</v>
      </c>
      <c r="AZ39" s="150" t="s">
        <v>69</v>
      </c>
      <c r="BA39" s="150" t="s">
        <v>69</v>
      </c>
      <c r="BB39" s="150">
        <v>101902</v>
      </c>
      <c r="BC39" s="150" t="s">
        <v>69</v>
      </c>
      <c r="BD39" s="150" t="s">
        <v>69</v>
      </c>
      <c r="BE39" s="150" t="s">
        <v>69</v>
      </c>
      <c r="BF39" s="151">
        <f>BG39</f>
        <v>24754</v>
      </c>
      <c r="BG39" s="150">
        <v>24754</v>
      </c>
      <c r="BH39" s="152">
        <f>AT39/BG39</f>
        <v>5.3909267189141152</v>
      </c>
      <c r="BI39" s="150" t="s">
        <v>848</v>
      </c>
      <c r="BJ39" s="150" t="s">
        <v>848</v>
      </c>
      <c r="BK39" s="145">
        <f>BM39+BS39</f>
        <v>3984</v>
      </c>
      <c r="BL39" s="142" t="s">
        <v>69</v>
      </c>
      <c r="BM39" s="150">
        <v>3811</v>
      </c>
      <c r="BN39" s="153" t="s">
        <v>69</v>
      </c>
      <c r="BO39" s="153" t="s">
        <v>69</v>
      </c>
      <c r="BP39" s="153" t="s">
        <v>69</v>
      </c>
      <c r="BQ39" s="153" t="s">
        <v>69</v>
      </c>
      <c r="BR39" s="153" t="s">
        <v>69</v>
      </c>
      <c r="BS39" s="150">
        <v>173</v>
      </c>
      <c r="BT39" s="150" t="s">
        <v>69</v>
      </c>
      <c r="BU39" s="150" t="s">
        <v>69</v>
      </c>
      <c r="BV39" s="150" t="s">
        <v>69</v>
      </c>
      <c r="BW39" s="150" t="s">
        <v>69</v>
      </c>
      <c r="BX39" s="150" t="s">
        <v>69</v>
      </c>
      <c r="BY39" s="153" t="s">
        <v>69</v>
      </c>
      <c r="BZ39" s="153" t="s">
        <v>69</v>
      </c>
      <c r="CA39" s="154">
        <v>2586</v>
      </c>
      <c r="CB39" s="142" t="s">
        <v>69</v>
      </c>
      <c r="CC39" s="153" t="s">
        <v>69</v>
      </c>
      <c r="CD39" s="153" t="s">
        <v>69</v>
      </c>
      <c r="CE39" s="153" t="s">
        <v>69</v>
      </c>
      <c r="CF39" s="153" t="s">
        <v>69</v>
      </c>
      <c r="CG39" s="150" t="s">
        <v>69</v>
      </c>
      <c r="CH39" s="150" t="s">
        <v>69</v>
      </c>
      <c r="CI39" s="150" t="s">
        <v>69</v>
      </c>
      <c r="CJ39" s="140" t="s">
        <v>69</v>
      </c>
      <c r="CK39" s="140" t="s">
        <v>69</v>
      </c>
      <c r="CL39" s="140" t="s">
        <v>69</v>
      </c>
      <c r="CM39" s="140" t="s">
        <v>69</v>
      </c>
      <c r="CN39" s="427"/>
      <c r="CO39" s="150" t="s">
        <v>69</v>
      </c>
      <c r="CP39" s="150" t="s">
        <v>69</v>
      </c>
      <c r="CQ39" s="150" t="s">
        <v>69</v>
      </c>
      <c r="CR39" s="424"/>
      <c r="CS39" s="150" t="s">
        <v>69</v>
      </c>
      <c r="CT39" s="150" t="s">
        <v>69</v>
      </c>
      <c r="CU39" s="150" t="s">
        <v>69</v>
      </c>
    </row>
    <row r="40" spans="1:99" s="139" customFormat="1" ht="13.8" x14ac:dyDescent="0.3">
      <c r="A40" s="146" t="s">
        <v>86</v>
      </c>
      <c r="B40" s="139" t="s">
        <v>87</v>
      </c>
      <c r="C40" s="139" t="s">
        <v>88</v>
      </c>
      <c r="D40" s="175" t="s">
        <v>152</v>
      </c>
      <c r="E40" s="175" t="s">
        <v>606</v>
      </c>
      <c r="F40" s="147">
        <v>1984</v>
      </c>
      <c r="G40" s="148">
        <v>30801</v>
      </c>
      <c r="H40" s="148">
        <v>30954</v>
      </c>
      <c r="I40" s="149">
        <f t="shared" si="7"/>
        <v>154</v>
      </c>
      <c r="J40" s="420">
        <f>AT40/Q40</f>
        <v>7.5442589782498732</v>
      </c>
      <c r="K40" s="420">
        <f>BM40/U40</f>
        <v>7.839050131926121</v>
      </c>
      <c r="L40" s="420">
        <f>CA40/W40</f>
        <v>8.0171708912510216</v>
      </c>
      <c r="M40" s="420">
        <f>AH40/T40</f>
        <v>8.4578092842442256</v>
      </c>
      <c r="N40" s="153" t="s">
        <v>848</v>
      </c>
      <c r="O40" s="204" t="s">
        <v>69</v>
      </c>
      <c r="P40" s="239">
        <v>6205</v>
      </c>
      <c r="Q40" s="239">
        <v>29655</v>
      </c>
      <c r="R40" s="239">
        <v>8452</v>
      </c>
      <c r="S40" s="239">
        <v>21203</v>
      </c>
      <c r="T40" s="239">
        <v>4373</v>
      </c>
      <c r="U40" s="239">
        <v>1137</v>
      </c>
      <c r="V40" s="239">
        <v>103</v>
      </c>
      <c r="W40" s="239">
        <v>1223</v>
      </c>
      <c r="X40" s="204" t="s">
        <v>69</v>
      </c>
      <c r="Y40" s="153" t="s">
        <v>69</v>
      </c>
      <c r="Z40" s="140" t="s">
        <v>848</v>
      </c>
      <c r="AA40" s="140" t="s">
        <v>848</v>
      </c>
      <c r="AB40" s="140" t="s">
        <v>848</v>
      </c>
      <c r="AC40" s="140" t="s">
        <v>848</v>
      </c>
      <c r="AD40" s="140" t="s">
        <v>848</v>
      </c>
      <c r="AE40" s="140" t="s">
        <v>848</v>
      </c>
      <c r="AF40" s="140" t="s">
        <v>848</v>
      </c>
      <c r="AG40" s="140" t="s">
        <v>848</v>
      </c>
      <c r="AH40" s="151">
        <v>36986</v>
      </c>
      <c r="AI40" s="140" t="s">
        <v>69</v>
      </c>
      <c r="AJ40" s="140" t="s">
        <v>69</v>
      </c>
      <c r="AK40" s="140" t="s">
        <v>69</v>
      </c>
      <c r="AL40" s="140" t="s">
        <v>69</v>
      </c>
      <c r="AM40" s="142" t="s">
        <v>69</v>
      </c>
      <c r="AN40" s="142" t="s">
        <v>69</v>
      </c>
      <c r="AO40" s="140" t="s">
        <v>69</v>
      </c>
      <c r="AP40" s="140" t="s">
        <v>69</v>
      </c>
      <c r="AQ40" s="140" t="s">
        <v>69</v>
      </c>
      <c r="AR40" s="140" t="s">
        <v>69</v>
      </c>
      <c r="AS40" s="142">
        <f>AT40</f>
        <v>223725</v>
      </c>
      <c r="AT40" s="151">
        <v>223725</v>
      </c>
      <c r="AU40" s="150" t="s">
        <v>69</v>
      </c>
      <c r="AV40" s="150" t="s">
        <v>69</v>
      </c>
      <c r="AW40" s="150" t="s">
        <v>69</v>
      </c>
      <c r="AX40" s="151">
        <v>62625</v>
      </c>
      <c r="AY40" s="150" t="s">
        <v>69</v>
      </c>
      <c r="AZ40" s="150" t="s">
        <v>69</v>
      </c>
      <c r="BA40" s="150" t="s">
        <v>69</v>
      </c>
      <c r="BB40" s="151">
        <v>161100</v>
      </c>
      <c r="BC40" s="142" t="s">
        <v>69</v>
      </c>
      <c r="BD40" s="142" t="s">
        <v>69</v>
      </c>
      <c r="BE40" s="142" t="s">
        <v>69</v>
      </c>
      <c r="BF40" s="154">
        <f>BG40</f>
        <v>48420</v>
      </c>
      <c r="BG40" s="151">
        <v>48420</v>
      </c>
      <c r="BH40" s="152">
        <f>AT40/BG40</f>
        <v>4.620508054522924</v>
      </c>
      <c r="BI40" s="150" t="s">
        <v>848</v>
      </c>
      <c r="BJ40" s="150" t="s">
        <v>848</v>
      </c>
      <c r="BK40" s="145">
        <f>BM40+BS40</f>
        <v>9661</v>
      </c>
      <c r="BL40" s="142" t="s">
        <v>69</v>
      </c>
      <c r="BM40" s="150">
        <v>8913</v>
      </c>
      <c r="BN40" s="153" t="s">
        <v>69</v>
      </c>
      <c r="BO40" s="153" t="s">
        <v>69</v>
      </c>
      <c r="BP40" s="153" t="s">
        <v>69</v>
      </c>
      <c r="BQ40" s="153" t="s">
        <v>69</v>
      </c>
      <c r="BR40" s="153" t="s">
        <v>69</v>
      </c>
      <c r="BS40" s="150">
        <v>748</v>
      </c>
      <c r="BT40" s="150" t="s">
        <v>69</v>
      </c>
      <c r="BU40" s="150" t="s">
        <v>69</v>
      </c>
      <c r="BV40" s="150" t="s">
        <v>69</v>
      </c>
      <c r="BW40" s="150" t="s">
        <v>69</v>
      </c>
      <c r="BX40" s="150" t="s">
        <v>69</v>
      </c>
      <c r="BY40" s="153" t="s">
        <v>69</v>
      </c>
      <c r="BZ40" s="153" t="s">
        <v>69</v>
      </c>
      <c r="CA40" s="154">
        <v>9805</v>
      </c>
      <c r="CB40" s="142" t="s">
        <v>69</v>
      </c>
      <c r="CC40" s="153" t="s">
        <v>69</v>
      </c>
      <c r="CD40" s="153" t="s">
        <v>69</v>
      </c>
      <c r="CE40" s="153" t="s">
        <v>69</v>
      </c>
      <c r="CF40" s="153" t="s">
        <v>69</v>
      </c>
      <c r="CG40" s="150" t="s">
        <v>69</v>
      </c>
      <c r="CH40" s="150" t="s">
        <v>69</v>
      </c>
      <c r="CI40" s="150" t="s">
        <v>69</v>
      </c>
      <c r="CJ40" s="150" t="s">
        <v>69</v>
      </c>
      <c r="CK40" s="150" t="s">
        <v>69</v>
      </c>
      <c r="CL40" s="150" t="s">
        <v>69</v>
      </c>
      <c r="CM40" s="150" t="s">
        <v>69</v>
      </c>
      <c r="CN40" s="429"/>
      <c r="CO40" s="150" t="s">
        <v>69</v>
      </c>
      <c r="CP40" s="150" t="s">
        <v>69</v>
      </c>
      <c r="CQ40" s="150" t="s">
        <v>69</v>
      </c>
      <c r="CR40" s="425"/>
      <c r="CS40" s="150" t="s">
        <v>69</v>
      </c>
      <c r="CT40" s="150" t="s">
        <v>69</v>
      </c>
      <c r="CU40" s="150" t="s">
        <v>69</v>
      </c>
    </row>
    <row r="41" spans="1:99" s="139" customFormat="1" ht="13.8" x14ac:dyDescent="0.3">
      <c r="A41" s="146" t="s">
        <v>89</v>
      </c>
      <c r="B41" s="139" t="s">
        <v>90</v>
      </c>
      <c r="C41" s="139" t="s">
        <v>91</v>
      </c>
      <c r="D41" s="175" t="s">
        <v>532</v>
      </c>
      <c r="E41" s="175" t="s">
        <v>600</v>
      </c>
      <c r="F41" s="147">
        <v>1985</v>
      </c>
      <c r="G41" s="148">
        <v>31152</v>
      </c>
      <c r="H41" s="148">
        <v>31228</v>
      </c>
      <c r="I41" s="149">
        <f t="shared" si="7"/>
        <v>77</v>
      </c>
      <c r="J41" s="420">
        <f>AT41/Q41</f>
        <v>6.3074016158457127</v>
      </c>
      <c r="K41" s="420">
        <f>BM41/U41</f>
        <v>6.3854748603351954</v>
      </c>
      <c r="L41" s="27" t="s">
        <v>69</v>
      </c>
      <c r="M41" s="420">
        <f>AH41/T41</f>
        <v>6.666666666666667</v>
      </c>
      <c r="N41" s="153" t="s">
        <v>848</v>
      </c>
      <c r="O41" s="204" t="s">
        <v>69</v>
      </c>
      <c r="P41" s="239">
        <v>2872</v>
      </c>
      <c r="Q41" s="239">
        <v>15348</v>
      </c>
      <c r="R41" s="239">
        <v>5312</v>
      </c>
      <c r="S41" s="239">
        <v>10036</v>
      </c>
      <c r="T41" s="239">
        <v>390</v>
      </c>
      <c r="U41" s="239">
        <v>716</v>
      </c>
      <c r="V41" s="239">
        <v>239</v>
      </c>
      <c r="W41" s="239">
        <v>357</v>
      </c>
      <c r="X41" s="204" t="s">
        <v>69</v>
      </c>
      <c r="Y41" s="153" t="s">
        <v>69</v>
      </c>
      <c r="Z41" s="140" t="s">
        <v>848</v>
      </c>
      <c r="AA41" s="140" t="s">
        <v>848</v>
      </c>
      <c r="AB41" s="140" t="s">
        <v>848</v>
      </c>
      <c r="AC41" s="140" t="s">
        <v>848</v>
      </c>
      <c r="AD41" s="140" t="s">
        <v>848</v>
      </c>
      <c r="AE41" s="140" t="s">
        <v>848</v>
      </c>
      <c r="AF41" s="140" t="s">
        <v>848</v>
      </c>
      <c r="AG41" s="140" t="s">
        <v>848</v>
      </c>
      <c r="AH41" s="151">
        <v>2600</v>
      </c>
      <c r="AI41" s="151">
        <v>7600</v>
      </c>
      <c r="AJ41" s="140" t="s">
        <v>69</v>
      </c>
      <c r="AK41" s="142" t="s">
        <v>69</v>
      </c>
      <c r="AL41" s="142" t="s">
        <v>69</v>
      </c>
      <c r="AM41" s="142" t="s">
        <v>69</v>
      </c>
      <c r="AN41" s="142" t="s">
        <v>69</v>
      </c>
      <c r="AO41" s="142" t="s">
        <v>69</v>
      </c>
      <c r="AP41" s="142" t="s">
        <v>69</v>
      </c>
      <c r="AQ41" s="142" t="s">
        <v>69</v>
      </c>
      <c r="AR41" s="142" t="s">
        <v>69</v>
      </c>
      <c r="AS41" s="176">
        <f>AT41</f>
        <v>96806</v>
      </c>
      <c r="AT41" s="176">
        <f>AX41+BB41</f>
        <v>96806</v>
      </c>
      <c r="AU41" s="142" t="s">
        <v>69</v>
      </c>
      <c r="AV41" s="142" t="s">
        <v>69</v>
      </c>
      <c r="AW41" s="142" t="s">
        <v>69</v>
      </c>
      <c r="AX41" s="151">
        <v>32402</v>
      </c>
      <c r="AY41" s="142" t="s">
        <v>69</v>
      </c>
      <c r="AZ41" s="142" t="s">
        <v>69</v>
      </c>
      <c r="BA41" s="142" t="s">
        <v>69</v>
      </c>
      <c r="BB41" s="151">
        <v>64404</v>
      </c>
      <c r="BC41" s="142" t="s">
        <v>69</v>
      </c>
      <c r="BD41" s="142" t="s">
        <v>69</v>
      </c>
      <c r="BE41" s="142" t="s">
        <v>69</v>
      </c>
      <c r="BF41" s="154">
        <f>BG41</f>
        <v>18272</v>
      </c>
      <c r="BG41" s="150">
        <v>18272</v>
      </c>
      <c r="BH41" s="177">
        <f>AT41/BG41</f>
        <v>5.2980516637478106</v>
      </c>
      <c r="BI41" s="150" t="s">
        <v>848</v>
      </c>
      <c r="BJ41" s="150" t="s">
        <v>848</v>
      </c>
      <c r="BK41" s="145">
        <f>BM41+BS41</f>
        <v>6076</v>
      </c>
      <c r="BL41" s="142" t="s">
        <v>69</v>
      </c>
      <c r="BM41" s="150">
        <v>4572</v>
      </c>
      <c r="BN41" s="153" t="s">
        <v>69</v>
      </c>
      <c r="BO41" s="153" t="s">
        <v>69</v>
      </c>
      <c r="BP41" s="153" t="s">
        <v>69</v>
      </c>
      <c r="BQ41" s="153" t="s">
        <v>69</v>
      </c>
      <c r="BR41" s="153" t="s">
        <v>69</v>
      </c>
      <c r="BS41" s="150">
        <v>1504</v>
      </c>
      <c r="BT41" s="150" t="s">
        <v>69</v>
      </c>
      <c r="BU41" s="150" t="s">
        <v>69</v>
      </c>
      <c r="BV41" s="150" t="s">
        <v>69</v>
      </c>
      <c r="BW41" s="150" t="s">
        <v>69</v>
      </c>
      <c r="BX41" s="150" t="s">
        <v>69</v>
      </c>
      <c r="BY41" s="153" t="s">
        <v>69</v>
      </c>
      <c r="BZ41" s="153" t="s">
        <v>69</v>
      </c>
      <c r="CA41" s="159">
        <f>K41*W41</f>
        <v>2279.6145251396647</v>
      </c>
      <c r="CB41" s="142" t="s">
        <v>69</v>
      </c>
      <c r="CC41" s="153" t="s">
        <v>69</v>
      </c>
      <c r="CD41" s="153" t="s">
        <v>69</v>
      </c>
      <c r="CE41" s="153" t="s">
        <v>69</v>
      </c>
      <c r="CF41" s="153" t="s">
        <v>69</v>
      </c>
      <c r="CG41" s="150" t="s">
        <v>69</v>
      </c>
      <c r="CH41" s="150" t="s">
        <v>69</v>
      </c>
      <c r="CI41" s="150" t="s">
        <v>69</v>
      </c>
      <c r="CJ41" s="150" t="s">
        <v>69</v>
      </c>
      <c r="CK41" s="150" t="s">
        <v>69</v>
      </c>
      <c r="CL41" s="150" t="s">
        <v>69</v>
      </c>
      <c r="CM41" s="150" t="s">
        <v>69</v>
      </c>
      <c r="CN41" s="429"/>
      <c r="CO41" s="150" t="s">
        <v>69</v>
      </c>
      <c r="CP41" s="150" t="s">
        <v>69</v>
      </c>
      <c r="CQ41" s="150" t="s">
        <v>69</v>
      </c>
      <c r="CR41" s="425"/>
      <c r="CS41" s="150" t="s">
        <v>69</v>
      </c>
      <c r="CT41" s="150" t="s">
        <v>69</v>
      </c>
      <c r="CU41" s="150" t="s">
        <v>69</v>
      </c>
    </row>
    <row r="42" spans="1:99" s="164" customFormat="1" ht="13.8" x14ac:dyDescent="0.3">
      <c r="A42" s="163" t="s">
        <v>701</v>
      </c>
      <c r="D42" s="165"/>
      <c r="E42" s="165"/>
      <c r="F42" s="166"/>
      <c r="I42" s="167"/>
      <c r="J42" s="167"/>
      <c r="K42" s="167"/>
      <c r="L42" s="167"/>
      <c r="M42" s="167"/>
      <c r="N42" s="167"/>
      <c r="O42" s="167"/>
      <c r="P42" s="167"/>
      <c r="Q42" s="167"/>
      <c r="R42" s="167"/>
      <c r="S42" s="167"/>
      <c r="T42" s="167"/>
      <c r="U42" s="167"/>
      <c r="V42" s="167"/>
      <c r="W42" s="167"/>
      <c r="X42" s="167"/>
      <c r="Y42" s="167"/>
      <c r="Z42" s="167"/>
      <c r="AA42" s="167"/>
      <c r="AB42" s="167"/>
      <c r="AC42" s="167"/>
      <c r="AD42" s="167"/>
      <c r="AE42" s="167"/>
      <c r="AF42" s="167"/>
      <c r="AG42" s="167"/>
      <c r="AH42" s="167"/>
      <c r="AI42" s="168"/>
      <c r="AJ42" s="168"/>
      <c r="AK42" s="168"/>
      <c r="AL42" s="168"/>
      <c r="AM42" s="168"/>
      <c r="AN42" s="168"/>
      <c r="AO42" s="169"/>
      <c r="AP42" s="169"/>
      <c r="AQ42" s="169"/>
      <c r="AR42" s="169"/>
      <c r="AS42" s="169"/>
      <c r="AT42" s="169"/>
      <c r="AU42" s="169"/>
      <c r="AV42" s="169"/>
      <c r="AW42" s="169"/>
      <c r="AX42" s="169"/>
      <c r="AY42" s="169"/>
      <c r="AZ42" s="169"/>
      <c r="BA42" s="169"/>
      <c r="BB42" s="169"/>
      <c r="BC42" s="169"/>
      <c r="BD42" s="169"/>
      <c r="BE42" s="169"/>
      <c r="BH42" s="170"/>
      <c r="BI42" s="171"/>
      <c r="BK42" s="169"/>
      <c r="BL42" s="169"/>
      <c r="BM42" s="169"/>
      <c r="BN42" s="172"/>
      <c r="BO42" s="172"/>
      <c r="BP42" s="172"/>
      <c r="BQ42" s="172"/>
      <c r="BR42" s="172"/>
      <c r="BS42" s="171"/>
      <c r="BT42" s="171"/>
      <c r="BU42" s="171"/>
      <c r="BV42" s="171"/>
      <c r="BW42" s="171"/>
      <c r="BX42" s="171"/>
      <c r="BY42" s="172"/>
      <c r="BZ42" s="172"/>
      <c r="CA42" s="169"/>
      <c r="CB42" s="169"/>
      <c r="CC42" s="172"/>
      <c r="CD42" s="172"/>
      <c r="CE42" s="172"/>
      <c r="CF42" s="172"/>
      <c r="CG42" s="169"/>
      <c r="CH42" s="171"/>
      <c r="CI42" s="171"/>
    </row>
    <row r="43" spans="1:99" s="139" customFormat="1" ht="13.8" x14ac:dyDescent="0.3">
      <c r="A43" s="162" t="s">
        <v>79</v>
      </c>
      <c r="B43" s="139" t="s">
        <v>80</v>
      </c>
      <c r="C43" s="139" t="s">
        <v>81</v>
      </c>
      <c r="D43" s="175" t="s">
        <v>585</v>
      </c>
      <c r="E43" s="175" t="s">
        <v>586</v>
      </c>
      <c r="F43" s="147">
        <v>1986</v>
      </c>
      <c r="G43" s="148">
        <v>31530</v>
      </c>
      <c r="H43" s="148">
        <v>31683</v>
      </c>
      <c r="I43" s="149">
        <f t="shared" si="7"/>
        <v>154</v>
      </c>
      <c r="J43" s="149"/>
      <c r="K43" s="149"/>
      <c r="L43" s="149"/>
      <c r="M43" s="149"/>
      <c r="N43" s="149"/>
      <c r="O43" s="204" t="s">
        <v>69</v>
      </c>
      <c r="P43" s="204" t="s">
        <v>69</v>
      </c>
      <c r="Q43" s="204" t="s">
        <v>69</v>
      </c>
      <c r="R43" s="204" t="s">
        <v>69</v>
      </c>
      <c r="S43" s="204" t="s">
        <v>69</v>
      </c>
      <c r="T43" s="204" t="s">
        <v>69</v>
      </c>
      <c r="U43" s="204" t="s">
        <v>69</v>
      </c>
      <c r="V43" s="204" t="s">
        <v>69</v>
      </c>
      <c r="W43" s="204" t="s">
        <v>69</v>
      </c>
      <c r="X43" s="204" t="s">
        <v>69</v>
      </c>
      <c r="Y43" s="153" t="s">
        <v>69</v>
      </c>
      <c r="Z43" s="153" t="s">
        <v>848</v>
      </c>
      <c r="AA43" s="153" t="s">
        <v>848</v>
      </c>
      <c r="AB43" s="153" t="s">
        <v>848</v>
      </c>
      <c r="AC43" s="153" t="s">
        <v>848</v>
      </c>
      <c r="AD43" s="153" t="s">
        <v>848</v>
      </c>
      <c r="AE43" s="153" t="s">
        <v>848</v>
      </c>
      <c r="AF43" s="153" t="s">
        <v>848</v>
      </c>
      <c r="AG43" s="153" t="s">
        <v>848</v>
      </c>
      <c r="AH43" s="153" t="s">
        <v>848</v>
      </c>
      <c r="AI43" s="151">
        <v>15951.3</v>
      </c>
      <c r="AJ43" s="140" t="s">
        <v>69</v>
      </c>
      <c r="AK43" s="142" t="s">
        <v>69</v>
      </c>
      <c r="AL43" s="142" t="s">
        <v>69</v>
      </c>
      <c r="AM43" s="142">
        <v>26098</v>
      </c>
      <c r="AN43" s="142">
        <v>1</v>
      </c>
      <c r="AO43" s="142" t="s">
        <v>69</v>
      </c>
      <c r="AP43" s="142" t="s">
        <v>69</v>
      </c>
      <c r="AQ43" s="142" t="s">
        <v>69</v>
      </c>
      <c r="AR43" s="142" t="s">
        <v>69</v>
      </c>
      <c r="AS43" s="150">
        <f>AT43</f>
        <v>184726</v>
      </c>
      <c r="AT43" s="150">
        <v>184726</v>
      </c>
      <c r="AU43" s="142" t="s">
        <v>69</v>
      </c>
      <c r="AV43" s="142" t="s">
        <v>69</v>
      </c>
      <c r="AW43" s="142" t="s">
        <v>69</v>
      </c>
      <c r="AX43" s="142">
        <v>51208</v>
      </c>
      <c r="AY43" s="142" t="s">
        <v>69</v>
      </c>
      <c r="AZ43" s="142" t="s">
        <v>69</v>
      </c>
      <c r="BA43" s="142" t="s">
        <v>69</v>
      </c>
      <c r="BB43" s="142">
        <v>133518</v>
      </c>
      <c r="BC43" s="142" t="s">
        <v>69</v>
      </c>
      <c r="BD43" s="142" t="s">
        <v>69</v>
      </c>
      <c r="BE43" s="142" t="s">
        <v>69</v>
      </c>
      <c r="BF43" s="159">
        <f>BJ43</f>
        <v>37248.553267208903</v>
      </c>
      <c r="BG43" s="150" t="s">
        <v>69</v>
      </c>
      <c r="BH43" s="174">
        <f>AVERAGE(BH40:BH41)</f>
        <v>4.9592798591353677</v>
      </c>
      <c r="BI43" s="150" t="s">
        <v>848</v>
      </c>
      <c r="BJ43" s="159">
        <f>AT43/BH43</f>
        <v>37248.553267208903</v>
      </c>
      <c r="BK43" s="145">
        <f>BM43+BS43</f>
        <v>9785</v>
      </c>
      <c r="BL43" s="142" t="s">
        <v>69</v>
      </c>
      <c r="BM43" s="154">
        <v>8208</v>
      </c>
      <c r="BN43" s="153" t="s">
        <v>69</v>
      </c>
      <c r="BO43" s="153" t="s">
        <v>69</v>
      </c>
      <c r="BP43" s="153" t="s">
        <v>69</v>
      </c>
      <c r="BQ43" s="151">
        <v>13474</v>
      </c>
      <c r="BR43" s="153">
        <v>1.4</v>
      </c>
      <c r="BS43" s="154">
        <v>1577</v>
      </c>
      <c r="BT43" s="150" t="s">
        <v>69</v>
      </c>
      <c r="BU43" s="150" t="s">
        <v>69</v>
      </c>
      <c r="BV43" s="150" t="s">
        <v>69</v>
      </c>
      <c r="BW43" s="150">
        <v>1064</v>
      </c>
      <c r="BX43" s="150">
        <v>2.1</v>
      </c>
      <c r="BY43" s="145">
        <f>CA43+CH43</f>
        <v>13544</v>
      </c>
      <c r="BZ43" s="153" t="s">
        <v>69</v>
      </c>
      <c r="CA43" s="151">
        <v>6017</v>
      </c>
      <c r="CB43" s="142" t="s">
        <v>69</v>
      </c>
      <c r="CC43" s="153" t="s">
        <v>69</v>
      </c>
      <c r="CD43" s="153" t="s">
        <v>69</v>
      </c>
      <c r="CE43" s="151">
        <v>11413</v>
      </c>
      <c r="CF43" s="153">
        <v>1.8</v>
      </c>
      <c r="CG43" s="150" t="s">
        <v>69</v>
      </c>
      <c r="CH43" s="151">
        <v>7527</v>
      </c>
      <c r="CI43" s="150" t="s">
        <v>69</v>
      </c>
      <c r="CJ43" s="140" t="s">
        <v>69</v>
      </c>
      <c r="CK43" s="140" t="s">
        <v>69</v>
      </c>
      <c r="CL43" s="151">
        <v>25979</v>
      </c>
      <c r="CM43" s="151">
        <v>2.1</v>
      </c>
      <c r="CN43" s="427"/>
      <c r="CO43" s="140" t="s">
        <v>69</v>
      </c>
      <c r="CP43" s="140" t="s">
        <v>69</v>
      </c>
      <c r="CQ43" s="140" t="s">
        <v>69</v>
      </c>
      <c r="CR43" s="424"/>
      <c r="CS43" s="140" t="s">
        <v>69</v>
      </c>
      <c r="CT43" s="140" t="s">
        <v>69</v>
      </c>
      <c r="CU43" s="140" t="s">
        <v>69</v>
      </c>
    </row>
    <row r="44" spans="1:99" s="139" customFormat="1" ht="13.8" x14ac:dyDescent="0.3">
      <c r="A44" s="146" t="s">
        <v>49</v>
      </c>
      <c r="B44" s="139" t="s">
        <v>50</v>
      </c>
      <c r="C44" s="139" t="s">
        <v>51</v>
      </c>
      <c r="D44" s="175" t="s">
        <v>152</v>
      </c>
      <c r="E44" s="175" t="s">
        <v>576</v>
      </c>
      <c r="F44" s="147">
        <v>1987</v>
      </c>
      <c r="G44" s="148">
        <v>31887</v>
      </c>
      <c r="H44" s="148">
        <v>32047</v>
      </c>
      <c r="I44" s="149">
        <f t="shared" si="7"/>
        <v>161</v>
      </c>
      <c r="J44" s="153" t="s">
        <v>69</v>
      </c>
      <c r="K44" s="153" t="s">
        <v>69</v>
      </c>
      <c r="L44" s="153" t="s">
        <v>69</v>
      </c>
      <c r="M44" s="153" t="s">
        <v>69</v>
      </c>
      <c r="N44" s="153" t="s">
        <v>848</v>
      </c>
      <c r="O44" s="204" t="s">
        <v>69</v>
      </c>
      <c r="P44" s="204" t="s">
        <v>69</v>
      </c>
      <c r="Q44" s="204" t="s">
        <v>69</v>
      </c>
      <c r="R44" s="204" t="s">
        <v>69</v>
      </c>
      <c r="S44" s="204" t="s">
        <v>69</v>
      </c>
      <c r="T44" s="204" t="s">
        <v>69</v>
      </c>
      <c r="U44" s="204" t="s">
        <v>69</v>
      </c>
      <c r="V44" s="204" t="s">
        <v>69</v>
      </c>
      <c r="W44" s="204" t="s">
        <v>69</v>
      </c>
      <c r="X44" s="204" t="s">
        <v>69</v>
      </c>
      <c r="Y44" s="153" t="s">
        <v>69</v>
      </c>
      <c r="Z44" s="153" t="s">
        <v>848</v>
      </c>
      <c r="AA44" s="153" t="s">
        <v>848</v>
      </c>
      <c r="AB44" s="153" t="s">
        <v>848</v>
      </c>
      <c r="AC44" s="153" t="s">
        <v>848</v>
      </c>
      <c r="AD44" s="153" t="s">
        <v>848</v>
      </c>
      <c r="AE44" s="153" t="s">
        <v>848</v>
      </c>
      <c r="AF44" s="153" t="s">
        <v>848</v>
      </c>
      <c r="AG44" s="153" t="s">
        <v>848</v>
      </c>
      <c r="AH44" s="153" t="s">
        <v>848</v>
      </c>
      <c r="AI44" s="142" t="s">
        <v>69</v>
      </c>
      <c r="AJ44" s="142" t="s">
        <v>69</v>
      </c>
      <c r="AK44" s="142" t="s">
        <v>69</v>
      </c>
      <c r="AL44" s="142" t="s">
        <v>69</v>
      </c>
      <c r="AM44" s="142" t="s">
        <v>69</v>
      </c>
      <c r="AN44" s="142" t="s">
        <v>69</v>
      </c>
      <c r="AO44" s="151">
        <v>95818</v>
      </c>
      <c r="AP44" s="142" t="s">
        <v>69</v>
      </c>
      <c r="AQ44" s="151">
        <v>88836</v>
      </c>
      <c r="AR44" s="151">
        <v>102800</v>
      </c>
      <c r="AS44" s="151">
        <f t="shared" ref="AS44:AS46" si="8">AT44</f>
        <v>242274</v>
      </c>
      <c r="AT44" s="151">
        <v>242274</v>
      </c>
      <c r="AU44" s="142" t="s">
        <v>69</v>
      </c>
      <c r="AV44" s="151">
        <v>223433</v>
      </c>
      <c r="AW44" s="151">
        <v>261115</v>
      </c>
      <c r="AX44" s="151">
        <v>84954</v>
      </c>
      <c r="AY44" s="142" t="s">
        <v>69</v>
      </c>
      <c r="AZ44" s="151">
        <v>77508</v>
      </c>
      <c r="BA44" s="151">
        <v>92401</v>
      </c>
      <c r="BB44" s="151">
        <v>157306</v>
      </c>
      <c r="BC44" s="142" t="s">
        <v>69</v>
      </c>
      <c r="BD44" s="151">
        <v>142980</v>
      </c>
      <c r="BE44" s="151">
        <v>171704</v>
      </c>
      <c r="BF44" s="159">
        <f>BJ44</f>
        <v>41943.4673075053</v>
      </c>
      <c r="BG44" s="150" t="s">
        <v>69</v>
      </c>
      <c r="BH44" s="174">
        <f>AVERAGE(BH45:BH46)</f>
        <v>5.7762034364919534</v>
      </c>
      <c r="BI44" s="150" t="s">
        <v>848</v>
      </c>
      <c r="BJ44" s="159">
        <f>AT44/BH44</f>
        <v>41943.4673075053</v>
      </c>
      <c r="BK44" s="145">
        <f>BM44+BS44</f>
        <v>13883</v>
      </c>
      <c r="BL44" s="142" t="s">
        <v>69</v>
      </c>
      <c r="BM44" s="151">
        <v>10493</v>
      </c>
      <c r="BN44" s="153" t="s">
        <v>69</v>
      </c>
      <c r="BO44" s="151">
        <v>9244</v>
      </c>
      <c r="BP44" s="151">
        <v>11741</v>
      </c>
      <c r="BQ44" s="150" t="s">
        <v>69</v>
      </c>
      <c r="BR44" s="150" t="s">
        <v>69</v>
      </c>
      <c r="BS44" s="151">
        <v>3390</v>
      </c>
      <c r="BT44" s="150" t="s">
        <v>69</v>
      </c>
      <c r="BU44" s="151">
        <v>2715</v>
      </c>
      <c r="BV44" s="151">
        <v>4066</v>
      </c>
      <c r="BW44" s="150" t="s">
        <v>69</v>
      </c>
      <c r="BX44" s="150" t="s">
        <v>69</v>
      </c>
      <c r="BY44" s="145">
        <f>CA44+CH44</f>
        <v>46130</v>
      </c>
      <c r="BZ44" s="153" t="s">
        <v>69</v>
      </c>
      <c r="CA44" s="151">
        <v>18591</v>
      </c>
      <c r="CB44" s="142" t="s">
        <v>69</v>
      </c>
      <c r="CC44" s="151">
        <v>16185</v>
      </c>
      <c r="CD44" s="151">
        <v>20997</v>
      </c>
      <c r="CE44" s="150" t="s">
        <v>69</v>
      </c>
      <c r="CF44" s="150" t="s">
        <v>69</v>
      </c>
      <c r="CG44" s="150" t="s">
        <v>69</v>
      </c>
      <c r="CH44" s="151">
        <v>27539</v>
      </c>
      <c r="CI44" s="142" t="s">
        <v>69</v>
      </c>
      <c r="CJ44" s="151">
        <v>24015</v>
      </c>
      <c r="CK44" s="151">
        <v>31063</v>
      </c>
      <c r="CL44" s="140" t="s">
        <v>69</v>
      </c>
      <c r="CM44" s="140" t="s">
        <v>69</v>
      </c>
      <c r="CN44" s="151">
        <v>2949</v>
      </c>
      <c r="CO44" s="140" t="s">
        <v>69</v>
      </c>
      <c r="CP44" s="151">
        <v>2474</v>
      </c>
      <c r="CQ44" s="151">
        <v>3424</v>
      </c>
      <c r="CR44" s="139">
        <v>373</v>
      </c>
      <c r="CS44" s="140" t="s">
        <v>69</v>
      </c>
      <c r="CT44" s="151">
        <v>99</v>
      </c>
      <c r="CU44" s="151">
        <v>646</v>
      </c>
    </row>
    <row r="45" spans="1:99" s="139" customFormat="1" ht="13.8" x14ac:dyDescent="0.3">
      <c r="A45" s="162" t="s">
        <v>53</v>
      </c>
      <c r="B45" s="139" t="s">
        <v>54</v>
      </c>
      <c r="C45" s="139" t="s">
        <v>55</v>
      </c>
      <c r="D45" s="175" t="s">
        <v>152</v>
      </c>
      <c r="E45" s="175" t="s">
        <v>448</v>
      </c>
      <c r="F45" s="147">
        <v>1988</v>
      </c>
      <c r="G45" s="148">
        <v>32244</v>
      </c>
      <c r="H45" s="148">
        <v>32411</v>
      </c>
      <c r="I45" s="149">
        <f t="shared" si="7"/>
        <v>168</v>
      </c>
      <c r="J45" s="153" t="s">
        <v>69</v>
      </c>
      <c r="K45" s="153" t="s">
        <v>69</v>
      </c>
      <c r="L45" s="153" t="s">
        <v>69</v>
      </c>
      <c r="M45" s="153" t="s">
        <v>69</v>
      </c>
      <c r="N45" s="153" t="s">
        <v>848</v>
      </c>
      <c r="O45" s="204" t="s">
        <v>69</v>
      </c>
      <c r="P45" s="204" t="s">
        <v>69</v>
      </c>
      <c r="Q45" s="204" t="s">
        <v>69</v>
      </c>
      <c r="R45" s="204" t="s">
        <v>69</v>
      </c>
      <c r="S45" s="204" t="s">
        <v>69</v>
      </c>
      <c r="T45" s="204" t="s">
        <v>69</v>
      </c>
      <c r="U45" s="204" t="s">
        <v>69</v>
      </c>
      <c r="V45" s="204" t="s">
        <v>69</v>
      </c>
      <c r="W45" s="204" t="s">
        <v>69</v>
      </c>
      <c r="X45" s="204" t="s">
        <v>69</v>
      </c>
      <c r="Y45" s="153" t="s">
        <v>69</v>
      </c>
      <c r="Z45" s="153" t="s">
        <v>848</v>
      </c>
      <c r="AA45" s="153" t="s">
        <v>848</v>
      </c>
      <c r="AB45" s="153" t="s">
        <v>848</v>
      </c>
      <c r="AC45" s="153" t="s">
        <v>848</v>
      </c>
      <c r="AD45" s="153" t="s">
        <v>848</v>
      </c>
      <c r="AE45" s="153" t="s">
        <v>848</v>
      </c>
      <c r="AF45" s="153" t="s">
        <v>848</v>
      </c>
      <c r="AG45" s="153" t="s">
        <v>848</v>
      </c>
      <c r="AH45" s="153" t="s">
        <v>848</v>
      </c>
      <c r="AI45" s="151">
        <v>16011</v>
      </c>
      <c r="AJ45" s="142" t="s">
        <v>69</v>
      </c>
      <c r="AK45" s="151">
        <v>13793</v>
      </c>
      <c r="AL45" s="151">
        <v>18230</v>
      </c>
      <c r="AM45" s="142" t="s">
        <v>69</v>
      </c>
      <c r="AN45" s="142" t="s">
        <v>69</v>
      </c>
      <c r="AO45" s="151">
        <v>88779</v>
      </c>
      <c r="AP45" s="142" t="s">
        <v>69</v>
      </c>
      <c r="AQ45" s="151">
        <v>77384</v>
      </c>
      <c r="AR45" s="151">
        <v>100174</v>
      </c>
      <c r="AS45" s="151">
        <f t="shared" si="8"/>
        <v>225779</v>
      </c>
      <c r="AT45" s="151">
        <v>225779</v>
      </c>
      <c r="AU45" s="142" t="s">
        <v>69</v>
      </c>
      <c r="AV45" s="151">
        <v>197054</v>
      </c>
      <c r="AW45" s="151">
        <v>254505</v>
      </c>
      <c r="AX45" s="151">
        <v>71611</v>
      </c>
      <c r="AY45" s="142" t="s">
        <v>69</v>
      </c>
      <c r="AZ45" s="151">
        <v>60308</v>
      </c>
      <c r="BA45" s="151">
        <v>82913</v>
      </c>
      <c r="BB45" s="151">
        <v>153086</v>
      </c>
      <c r="BC45" s="142" t="s">
        <v>69</v>
      </c>
      <c r="BD45" s="151">
        <v>132709</v>
      </c>
      <c r="BE45" s="151">
        <v>173464</v>
      </c>
      <c r="BF45" s="145">
        <f t="shared" ref="BF45:BF46" si="9">BI45</f>
        <v>40718.498394890681</v>
      </c>
      <c r="BG45" s="150" t="s">
        <v>69</v>
      </c>
      <c r="BH45" s="177">
        <f t="shared" ref="BH45:BH46" si="10">AT45/BI45</f>
        <v>5.5448753981637626</v>
      </c>
      <c r="BI45" s="145">
        <f t="shared" ref="BI45:BI63" si="11">AI45/AO45*AT45</f>
        <v>40718.498394890681</v>
      </c>
      <c r="BJ45" s="150" t="s">
        <v>848</v>
      </c>
      <c r="BK45" s="145">
        <f t="shared" ref="BK45:BK46" si="12">BM45+BS45</f>
        <v>8655</v>
      </c>
      <c r="BL45" s="142" t="s">
        <v>69</v>
      </c>
      <c r="BM45" s="151">
        <v>7317</v>
      </c>
      <c r="BN45" s="153" t="s">
        <v>69</v>
      </c>
      <c r="BO45" s="151">
        <v>5667</v>
      </c>
      <c r="BP45" s="151">
        <v>8967</v>
      </c>
      <c r="BQ45" s="150" t="s">
        <v>69</v>
      </c>
      <c r="BR45" s="150" t="s">
        <v>69</v>
      </c>
      <c r="BS45" s="151">
        <v>1338</v>
      </c>
      <c r="BT45" s="150" t="s">
        <v>69</v>
      </c>
      <c r="BU45" s="151">
        <v>926</v>
      </c>
      <c r="BV45" s="151">
        <v>1749</v>
      </c>
      <c r="BW45" s="150" t="s">
        <v>69</v>
      </c>
      <c r="BX45" s="150" t="s">
        <v>69</v>
      </c>
      <c r="BY45" s="145">
        <f>CA45+CH45</f>
        <v>32993</v>
      </c>
      <c r="BZ45" s="153" t="s">
        <v>69</v>
      </c>
      <c r="CA45" s="151">
        <v>17477</v>
      </c>
      <c r="CB45" s="142" t="s">
        <v>69</v>
      </c>
      <c r="CC45" s="151">
        <v>13231</v>
      </c>
      <c r="CD45" s="151">
        <v>21722</v>
      </c>
      <c r="CE45" s="150" t="s">
        <v>69</v>
      </c>
      <c r="CF45" s="150" t="s">
        <v>69</v>
      </c>
      <c r="CG45" s="150" t="s">
        <v>69</v>
      </c>
      <c r="CH45" s="151">
        <v>15516</v>
      </c>
      <c r="CI45" s="142" t="s">
        <v>69</v>
      </c>
      <c r="CJ45" s="151">
        <v>12632</v>
      </c>
      <c r="CK45" s="151">
        <v>18400</v>
      </c>
      <c r="CL45" s="140" t="s">
        <v>69</v>
      </c>
      <c r="CM45" s="140" t="s">
        <v>69</v>
      </c>
      <c r="CN45" s="151">
        <v>2122</v>
      </c>
      <c r="CO45" s="140" t="s">
        <v>69</v>
      </c>
      <c r="CP45" s="151">
        <v>1485</v>
      </c>
      <c r="CQ45" s="151">
        <v>2760</v>
      </c>
      <c r="CR45" s="139">
        <v>221</v>
      </c>
      <c r="CS45" s="140" t="s">
        <v>69</v>
      </c>
      <c r="CT45" s="151">
        <v>66</v>
      </c>
      <c r="CU45" s="151">
        <v>376</v>
      </c>
    </row>
    <row r="46" spans="1:99" s="139" customFormat="1" ht="13.8" x14ac:dyDescent="0.3">
      <c r="A46" s="162" t="s">
        <v>56</v>
      </c>
      <c r="B46" s="139" t="s">
        <v>57</v>
      </c>
      <c r="C46" s="139" t="s">
        <v>58</v>
      </c>
      <c r="D46" s="175" t="s">
        <v>152</v>
      </c>
      <c r="E46" s="175" t="s">
        <v>445</v>
      </c>
      <c r="F46" s="147">
        <v>1989</v>
      </c>
      <c r="G46" s="148">
        <v>32622</v>
      </c>
      <c r="H46" s="148">
        <v>32775</v>
      </c>
      <c r="I46" s="149">
        <f t="shared" si="7"/>
        <v>154</v>
      </c>
      <c r="J46" s="153" t="s">
        <v>69</v>
      </c>
      <c r="K46" s="153" t="s">
        <v>69</v>
      </c>
      <c r="L46" s="153" t="s">
        <v>69</v>
      </c>
      <c r="M46" s="153" t="s">
        <v>69</v>
      </c>
      <c r="N46" s="153" t="s">
        <v>848</v>
      </c>
      <c r="O46" s="204" t="s">
        <v>69</v>
      </c>
      <c r="P46" s="204" t="s">
        <v>69</v>
      </c>
      <c r="Q46" s="204" t="s">
        <v>69</v>
      </c>
      <c r="R46" s="204" t="s">
        <v>69</v>
      </c>
      <c r="S46" s="204" t="s">
        <v>69</v>
      </c>
      <c r="T46" s="204" t="s">
        <v>69</v>
      </c>
      <c r="U46" s="204" t="s">
        <v>69</v>
      </c>
      <c r="V46" s="204" t="s">
        <v>69</v>
      </c>
      <c r="W46" s="204" t="s">
        <v>69</v>
      </c>
      <c r="X46" s="204" t="s">
        <v>69</v>
      </c>
      <c r="Y46" s="153" t="s">
        <v>69</v>
      </c>
      <c r="Z46" s="153" t="s">
        <v>848</v>
      </c>
      <c r="AA46" s="153" t="s">
        <v>848</v>
      </c>
      <c r="AB46" s="153" t="s">
        <v>848</v>
      </c>
      <c r="AC46" s="153" t="s">
        <v>848</v>
      </c>
      <c r="AD46" s="153" t="s">
        <v>848</v>
      </c>
      <c r="AE46" s="153" t="s">
        <v>848</v>
      </c>
      <c r="AF46" s="153" t="s">
        <v>848</v>
      </c>
      <c r="AG46" s="153" t="s">
        <v>848</v>
      </c>
      <c r="AH46" s="153" t="s">
        <v>848</v>
      </c>
      <c r="AI46" s="151">
        <v>17792</v>
      </c>
      <c r="AJ46" s="142" t="s">
        <v>69</v>
      </c>
      <c r="AK46" s="151">
        <v>16021</v>
      </c>
      <c r="AL46" s="151">
        <v>19563</v>
      </c>
      <c r="AM46" s="142" t="s">
        <v>69</v>
      </c>
      <c r="AN46" s="142" t="s">
        <v>69</v>
      </c>
      <c r="AO46" s="151">
        <v>106886</v>
      </c>
      <c r="AP46" s="142" t="s">
        <v>69</v>
      </c>
      <c r="AQ46" s="151">
        <v>97187</v>
      </c>
      <c r="AR46" s="151">
        <v>116585</v>
      </c>
      <c r="AS46" s="151">
        <f t="shared" si="8"/>
        <v>276516</v>
      </c>
      <c r="AT46" s="151">
        <v>276516</v>
      </c>
      <c r="AU46" s="142" t="s">
        <v>69</v>
      </c>
      <c r="AV46" s="151">
        <v>254211</v>
      </c>
      <c r="AW46" s="151">
        <v>298822</v>
      </c>
      <c r="AX46" s="151">
        <v>79958</v>
      </c>
      <c r="AY46" s="142" t="s">
        <v>69</v>
      </c>
      <c r="AZ46" s="151">
        <v>70045</v>
      </c>
      <c r="BA46" s="151">
        <v>89871</v>
      </c>
      <c r="BB46" s="151">
        <v>195974</v>
      </c>
      <c r="BC46" s="142" t="s">
        <v>69</v>
      </c>
      <c r="BD46" s="151">
        <v>179904</v>
      </c>
      <c r="BE46" s="151">
        <v>212043</v>
      </c>
      <c r="BF46" s="145">
        <f t="shared" si="9"/>
        <v>46028.223265909473</v>
      </c>
      <c r="BG46" s="150" t="s">
        <v>69</v>
      </c>
      <c r="BH46" s="177">
        <f t="shared" si="10"/>
        <v>6.0075314748201443</v>
      </c>
      <c r="BI46" s="145">
        <f t="shared" si="11"/>
        <v>46028.223265909473</v>
      </c>
      <c r="BJ46" s="150" t="s">
        <v>848</v>
      </c>
      <c r="BK46" s="145">
        <f t="shared" si="12"/>
        <v>12053</v>
      </c>
      <c r="BL46" s="142" t="s">
        <v>69</v>
      </c>
      <c r="BM46" s="151">
        <v>10797</v>
      </c>
      <c r="BN46" s="153" t="s">
        <v>69</v>
      </c>
      <c r="BO46" s="151">
        <v>8900</v>
      </c>
      <c r="BP46" s="151">
        <v>12694</v>
      </c>
      <c r="BQ46" s="150" t="s">
        <v>69</v>
      </c>
      <c r="BR46" s="150" t="s">
        <v>69</v>
      </c>
      <c r="BS46" s="151">
        <v>1256</v>
      </c>
      <c r="BT46" s="150" t="s">
        <v>69</v>
      </c>
      <c r="BU46" s="151">
        <v>705</v>
      </c>
      <c r="BV46" s="151">
        <v>1807</v>
      </c>
      <c r="BW46" s="150" t="s">
        <v>69</v>
      </c>
      <c r="BX46" s="150" t="s">
        <v>69</v>
      </c>
      <c r="BY46" s="145">
        <f>CA46+CH46</f>
        <v>17966</v>
      </c>
      <c r="BZ46" s="153" t="s">
        <v>69</v>
      </c>
      <c r="CA46" s="151">
        <v>11224</v>
      </c>
      <c r="CB46" s="142" t="s">
        <v>69</v>
      </c>
      <c r="CC46" s="151">
        <v>9411</v>
      </c>
      <c r="CD46" s="151">
        <v>13036</v>
      </c>
      <c r="CE46" s="150" t="s">
        <v>69</v>
      </c>
      <c r="CF46" s="150" t="s">
        <v>69</v>
      </c>
      <c r="CG46" s="150" t="s">
        <v>69</v>
      </c>
      <c r="CH46" s="151">
        <v>6742</v>
      </c>
      <c r="CI46" s="142" t="s">
        <v>69</v>
      </c>
      <c r="CJ46" s="151">
        <v>5380</v>
      </c>
      <c r="CK46" s="151">
        <v>8105</v>
      </c>
      <c r="CL46" s="140" t="s">
        <v>69</v>
      </c>
      <c r="CM46" s="140" t="s">
        <v>69</v>
      </c>
      <c r="CN46" s="151">
        <v>3731</v>
      </c>
      <c r="CO46" s="140" t="s">
        <v>69</v>
      </c>
      <c r="CP46" s="151">
        <v>2892</v>
      </c>
      <c r="CQ46" s="151">
        <v>4570</v>
      </c>
      <c r="CR46" s="139">
        <v>362</v>
      </c>
      <c r="CS46" s="140" t="s">
        <v>69</v>
      </c>
      <c r="CT46" s="151">
        <v>179</v>
      </c>
      <c r="CU46" s="139">
        <v>545</v>
      </c>
    </row>
    <row r="47" spans="1:99" s="139" customFormat="1" ht="13.8" x14ac:dyDescent="0.3">
      <c r="A47" s="146" t="s">
        <v>35</v>
      </c>
      <c r="B47" s="139" t="s">
        <v>36</v>
      </c>
      <c r="C47" s="139" t="s">
        <v>37</v>
      </c>
      <c r="D47" s="175" t="s">
        <v>152</v>
      </c>
      <c r="E47" s="175" t="s">
        <v>434</v>
      </c>
      <c r="F47" s="147">
        <v>1990</v>
      </c>
      <c r="G47" s="148">
        <v>33000</v>
      </c>
      <c r="H47" s="148">
        <v>33139</v>
      </c>
      <c r="I47" s="149">
        <f>H47-G47+1</f>
        <v>140</v>
      </c>
      <c r="J47" s="153" t="s">
        <v>69</v>
      </c>
      <c r="K47" s="153" t="s">
        <v>69</v>
      </c>
      <c r="L47" s="153" t="s">
        <v>69</v>
      </c>
      <c r="M47" s="153" t="s">
        <v>69</v>
      </c>
      <c r="N47" s="153" t="s">
        <v>848</v>
      </c>
      <c r="O47" s="204" t="s">
        <v>69</v>
      </c>
      <c r="P47" s="204" t="s">
        <v>69</v>
      </c>
      <c r="Q47" s="204" t="s">
        <v>69</v>
      </c>
      <c r="R47" s="204" t="s">
        <v>69</v>
      </c>
      <c r="S47" s="204" t="s">
        <v>69</v>
      </c>
      <c r="T47" s="204" t="s">
        <v>69</v>
      </c>
      <c r="U47" s="204" t="s">
        <v>69</v>
      </c>
      <c r="V47" s="204" t="s">
        <v>69</v>
      </c>
      <c r="W47" s="204" t="s">
        <v>69</v>
      </c>
      <c r="X47" s="204" t="s">
        <v>69</v>
      </c>
      <c r="Y47" s="153" t="s">
        <v>69</v>
      </c>
      <c r="Z47" s="153" t="s">
        <v>848</v>
      </c>
      <c r="AA47" s="153" t="s">
        <v>848</v>
      </c>
      <c r="AB47" s="153" t="s">
        <v>848</v>
      </c>
      <c r="AC47" s="153" t="s">
        <v>848</v>
      </c>
      <c r="AD47" s="153" t="s">
        <v>848</v>
      </c>
      <c r="AE47" s="153" t="s">
        <v>848</v>
      </c>
      <c r="AF47" s="153" t="s">
        <v>848</v>
      </c>
      <c r="AG47" s="153" t="s">
        <v>848</v>
      </c>
      <c r="AH47" s="153" t="s">
        <v>848</v>
      </c>
      <c r="AI47" s="151">
        <v>21876</v>
      </c>
      <c r="AJ47" s="151">
        <v>1555</v>
      </c>
      <c r="AK47" s="142" t="s">
        <v>69</v>
      </c>
      <c r="AL47" s="142" t="s">
        <v>69</v>
      </c>
      <c r="AM47" s="142" t="s">
        <v>69</v>
      </c>
      <c r="AN47" s="142" t="s">
        <v>69</v>
      </c>
      <c r="AO47" s="151">
        <v>95883</v>
      </c>
      <c r="AP47" s="151">
        <v>6937</v>
      </c>
      <c r="AQ47" s="142" t="s">
        <v>69</v>
      </c>
      <c r="AR47" s="142" t="s">
        <v>69</v>
      </c>
      <c r="AS47" s="151">
        <f>AT47</f>
        <v>248618</v>
      </c>
      <c r="AT47" s="151">
        <v>248618</v>
      </c>
      <c r="AU47" s="151">
        <v>18110</v>
      </c>
      <c r="AV47" s="142" t="s">
        <v>69</v>
      </c>
      <c r="AW47" s="142" t="s">
        <v>69</v>
      </c>
      <c r="AX47" s="151">
        <v>49347</v>
      </c>
      <c r="AY47" s="151">
        <v>4361</v>
      </c>
      <c r="AZ47" s="142" t="s">
        <v>69</v>
      </c>
      <c r="BA47" s="142" t="s">
        <v>69</v>
      </c>
      <c r="BB47" s="142">
        <v>199063</v>
      </c>
      <c r="BC47" s="142">
        <v>15453</v>
      </c>
      <c r="BD47" s="142" t="s">
        <v>69</v>
      </c>
      <c r="BE47" s="142" t="s">
        <v>69</v>
      </c>
      <c r="BF47" s="145">
        <f t="shared" ref="BF47:BF63" si="13">BI47</f>
        <v>56722.957854885637</v>
      </c>
      <c r="BG47" s="150" t="s">
        <v>69</v>
      </c>
      <c r="BH47" s="177">
        <f t="shared" ref="BH47:BH63" si="14">AT47/BI47</f>
        <v>4.3830224904004389</v>
      </c>
      <c r="BI47" s="145">
        <f t="shared" si="11"/>
        <v>56722.957854885637</v>
      </c>
      <c r="BJ47" s="150" t="s">
        <v>848</v>
      </c>
      <c r="BK47" s="151">
        <v>8700</v>
      </c>
      <c r="BL47" s="151">
        <v>1050</v>
      </c>
      <c r="BM47" s="151">
        <v>7419</v>
      </c>
      <c r="BN47" s="151">
        <v>793</v>
      </c>
      <c r="BO47" s="150" t="s">
        <v>69</v>
      </c>
      <c r="BP47" s="150" t="s">
        <v>69</v>
      </c>
      <c r="BQ47" s="150" t="s">
        <v>69</v>
      </c>
      <c r="BR47" s="150" t="s">
        <v>69</v>
      </c>
      <c r="BS47" s="145">
        <f t="shared" ref="BS47:BS49" si="15">BK47-BM47</f>
        <v>1281</v>
      </c>
      <c r="BT47" s="150" t="s">
        <v>69</v>
      </c>
      <c r="BU47" s="150" t="s">
        <v>69</v>
      </c>
      <c r="BV47" s="150" t="s">
        <v>69</v>
      </c>
      <c r="BW47" s="150" t="s">
        <v>69</v>
      </c>
      <c r="BX47" s="150" t="s">
        <v>69</v>
      </c>
      <c r="BY47" s="151">
        <v>18593</v>
      </c>
      <c r="BZ47" s="151">
        <v>2028</v>
      </c>
      <c r="CA47" s="151">
        <v>9561</v>
      </c>
      <c r="CB47" s="151">
        <v>997</v>
      </c>
      <c r="CC47" s="150" t="s">
        <v>69</v>
      </c>
      <c r="CD47" s="150" t="s">
        <v>69</v>
      </c>
      <c r="CE47" s="150" t="s">
        <v>69</v>
      </c>
      <c r="CF47" s="150" t="s">
        <v>69</v>
      </c>
      <c r="CG47" s="150" t="s">
        <v>69</v>
      </c>
      <c r="CH47" s="145">
        <f>18693-CB47</f>
        <v>17696</v>
      </c>
      <c r="CI47" s="150" t="s">
        <v>69</v>
      </c>
      <c r="CJ47" s="140" t="s">
        <v>69</v>
      </c>
      <c r="CK47" s="140" t="s">
        <v>69</v>
      </c>
      <c r="CL47" s="140" t="s">
        <v>69</v>
      </c>
      <c r="CM47" s="140" t="s">
        <v>69</v>
      </c>
      <c r="CN47" s="151">
        <v>2012</v>
      </c>
      <c r="CO47" s="139">
        <v>275</v>
      </c>
      <c r="CP47" s="140" t="s">
        <v>69</v>
      </c>
      <c r="CQ47" s="140" t="s">
        <v>69</v>
      </c>
      <c r="CR47" s="139">
        <v>314</v>
      </c>
      <c r="CS47" s="139">
        <v>71</v>
      </c>
      <c r="CT47" s="140" t="s">
        <v>69</v>
      </c>
      <c r="CU47" s="140" t="s">
        <v>69</v>
      </c>
    </row>
    <row r="48" spans="1:99" s="139" customFormat="1" ht="13.8" x14ac:dyDescent="0.3">
      <c r="A48" s="146" t="s">
        <v>39</v>
      </c>
      <c r="B48" s="139" t="s">
        <v>40</v>
      </c>
      <c r="C48" s="139" t="s">
        <v>37</v>
      </c>
      <c r="D48" s="175" t="s">
        <v>152</v>
      </c>
      <c r="E48" s="175" t="s">
        <v>434</v>
      </c>
      <c r="F48" s="147">
        <v>1991</v>
      </c>
      <c r="G48" s="148">
        <v>33357</v>
      </c>
      <c r="H48" s="148">
        <v>33510</v>
      </c>
      <c r="I48" s="149">
        <f t="shared" ref="I48:I63" si="16">H48-G48+1</f>
        <v>154</v>
      </c>
      <c r="J48" s="153" t="s">
        <v>69</v>
      </c>
      <c r="K48" s="153" t="s">
        <v>69</v>
      </c>
      <c r="L48" s="153" t="s">
        <v>69</v>
      </c>
      <c r="M48" s="153" t="s">
        <v>69</v>
      </c>
      <c r="N48" s="153" t="s">
        <v>848</v>
      </c>
      <c r="O48" s="204" t="s">
        <v>69</v>
      </c>
      <c r="P48" s="204" t="s">
        <v>69</v>
      </c>
      <c r="Q48" s="204" t="s">
        <v>69</v>
      </c>
      <c r="R48" s="204" t="s">
        <v>69</v>
      </c>
      <c r="S48" s="204" t="s">
        <v>69</v>
      </c>
      <c r="T48" s="204" t="s">
        <v>69</v>
      </c>
      <c r="U48" s="204" t="s">
        <v>69</v>
      </c>
      <c r="V48" s="204" t="s">
        <v>69</v>
      </c>
      <c r="W48" s="204" t="s">
        <v>69</v>
      </c>
      <c r="X48" s="204" t="s">
        <v>69</v>
      </c>
      <c r="Y48" s="153" t="s">
        <v>69</v>
      </c>
      <c r="Z48" s="153" t="s">
        <v>848</v>
      </c>
      <c r="AA48" s="153" t="s">
        <v>848</v>
      </c>
      <c r="AB48" s="153" t="s">
        <v>848</v>
      </c>
      <c r="AC48" s="153" t="s">
        <v>848</v>
      </c>
      <c r="AD48" s="153" t="s">
        <v>848</v>
      </c>
      <c r="AE48" s="153" t="s">
        <v>848</v>
      </c>
      <c r="AF48" s="153" t="s">
        <v>848</v>
      </c>
      <c r="AG48" s="153" t="s">
        <v>848</v>
      </c>
      <c r="AH48" s="153" t="s">
        <v>848</v>
      </c>
      <c r="AI48" s="151">
        <v>30255</v>
      </c>
      <c r="AJ48" s="151">
        <v>1867</v>
      </c>
      <c r="AK48" s="142" t="s">
        <v>69</v>
      </c>
      <c r="AL48" s="142" t="s">
        <v>69</v>
      </c>
      <c r="AM48" s="142" t="s">
        <v>69</v>
      </c>
      <c r="AN48" s="142" t="s">
        <v>69</v>
      </c>
      <c r="AO48" s="151">
        <v>128265</v>
      </c>
      <c r="AP48" s="151">
        <v>8017</v>
      </c>
      <c r="AQ48" s="142" t="s">
        <v>69</v>
      </c>
      <c r="AR48" s="142" t="s">
        <v>69</v>
      </c>
      <c r="AS48" s="151">
        <f t="shared" ref="AS48:AS63" si="17">AT48</f>
        <v>343698</v>
      </c>
      <c r="AT48" s="151">
        <v>343698</v>
      </c>
      <c r="AU48" s="151">
        <v>21606</v>
      </c>
      <c r="AV48" s="142" t="s">
        <v>69</v>
      </c>
      <c r="AW48" s="142" t="s">
        <v>69</v>
      </c>
      <c r="AX48" s="151">
        <v>67842</v>
      </c>
      <c r="AY48" s="151">
        <v>6682</v>
      </c>
      <c r="AZ48" s="142" t="s">
        <v>69</v>
      </c>
      <c r="BA48" s="142" t="s">
        <v>69</v>
      </c>
      <c r="BB48" s="142">
        <v>275856</v>
      </c>
      <c r="BC48" s="142">
        <v>18754</v>
      </c>
      <c r="BD48" s="142" t="s">
        <v>69</v>
      </c>
      <c r="BE48" s="142" t="s">
        <v>69</v>
      </c>
      <c r="BF48" s="145">
        <f t="shared" si="13"/>
        <v>81071.087124312951</v>
      </c>
      <c r="BG48" s="150" t="s">
        <v>69</v>
      </c>
      <c r="BH48" s="177">
        <f t="shared" si="14"/>
        <v>4.2394645513138318</v>
      </c>
      <c r="BI48" s="145">
        <f t="shared" si="11"/>
        <v>81071.087124312951</v>
      </c>
      <c r="BJ48" s="150" t="s">
        <v>848</v>
      </c>
      <c r="BK48" s="151">
        <v>10775</v>
      </c>
      <c r="BL48" s="151">
        <v>1364</v>
      </c>
      <c r="BM48" s="151">
        <v>9650</v>
      </c>
      <c r="BN48" s="151">
        <v>1152</v>
      </c>
      <c r="BO48" s="150" t="s">
        <v>69</v>
      </c>
      <c r="BP48" s="150" t="s">
        <v>69</v>
      </c>
      <c r="BQ48" s="150" t="s">
        <v>69</v>
      </c>
      <c r="BR48" s="150" t="s">
        <v>69</v>
      </c>
      <c r="BS48" s="145">
        <f t="shared" si="15"/>
        <v>1125</v>
      </c>
      <c r="BT48" s="150" t="s">
        <v>69</v>
      </c>
      <c r="BU48" s="150" t="s">
        <v>69</v>
      </c>
      <c r="BV48" s="150" t="s">
        <v>69</v>
      </c>
      <c r="BW48" s="150" t="s">
        <v>69</v>
      </c>
      <c r="BX48" s="150" t="s">
        <v>69</v>
      </c>
      <c r="BY48" s="151">
        <v>23156</v>
      </c>
      <c r="BZ48" s="151">
        <v>1835</v>
      </c>
      <c r="CA48" s="151">
        <v>12442</v>
      </c>
      <c r="CB48" s="151">
        <v>1326</v>
      </c>
      <c r="CC48" s="150" t="s">
        <v>69</v>
      </c>
      <c r="CD48" s="150" t="s">
        <v>69</v>
      </c>
      <c r="CE48" s="150" t="s">
        <v>69</v>
      </c>
      <c r="CF48" s="150" t="s">
        <v>69</v>
      </c>
      <c r="CG48" s="150" t="s">
        <v>69</v>
      </c>
      <c r="CH48" s="145">
        <f>23156-CB48</f>
        <v>21830</v>
      </c>
      <c r="CI48" s="150" t="s">
        <v>69</v>
      </c>
      <c r="CJ48" s="140" t="s">
        <v>69</v>
      </c>
      <c r="CK48" s="140" t="s">
        <v>69</v>
      </c>
      <c r="CL48" s="140" t="s">
        <v>69</v>
      </c>
      <c r="CM48" s="140" t="s">
        <v>69</v>
      </c>
      <c r="CN48" s="151">
        <v>2806</v>
      </c>
      <c r="CO48" s="139">
        <v>385</v>
      </c>
      <c r="CP48" s="140" t="s">
        <v>69</v>
      </c>
      <c r="CQ48" s="140" t="s">
        <v>69</v>
      </c>
      <c r="CR48" s="139">
        <v>149</v>
      </c>
      <c r="CS48" s="139">
        <v>69</v>
      </c>
      <c r="CT48" s="140" t="s">
        <v>69</v>
      </c>
      <c r="CU48" s="140" t="s">
        <v>69</v>
      </c>
    </row>
    <row r="49" spans="1:101" s="139" customFormat="1" ht="13.8" x14ac:dyDescent="0.3">
      <c r="A49" s="146" t="s">
        <v>0</v>
      </c>
      <c r="B49" s="139" t="s">
        <v>1</v>
      </c>
      <c r="C49" s="139" t="s">
        <v>2</v>
      </c>
      <c r="D49" s="175" t="s">
        <v>152</v>
      </c>
      <c r="E49" s="175" t="s">
        <v>546</v>
      </c>
      <c r="F49" s="147">
        <v>1992</v>
      </c>
      <c r="G49" s="148">
        <v>33721</v>
      </c>
      <c r="H49" s="148">
        <v>33874</v>
      </c>
      <c r="I49" s="149">
        <f t="shared" si="16"/>
        <v>154</v>
      </c>
      <c r="J49" s="153" t="s">
        <v>69</v>
      </c>
      <c r="K49" s="153" t="s">
        <v>69</v>
      </c>
      <c r="L49" s="153" t="s">
        <v>69</v>
      </c>
      <c r="M49" s="153" t="s">
        <v>69</v>
      </c>
      <c r="N49" s="153" t="s">
        <v>848</v>
      </c>
      <c r="O49" s="204" t="s">
        <v>69</v>
      </c>
      <c r="P49" s="204" t="s">
        <v>69</v>
      </c>
      <c r="Q49" s="204" t="s">
        <v>69</v>
      </c>
      <c r="R49" s="204" t="s">
        <v>69</v>
      </c>
      <c r="S49" s="204" t="s">
        <v>69</v>
      </c>
      <c r="T49" s="204" t="s">
        <v>69</v>
      </c>
      <c r="U49" s="204" t="s">
        <v>69</v>
      </c>
      <c r="V49" s="204" t="s">
        <v>69</v>
      </c>
      <c r="W49" s="204" t="s">
        <v>69</v>
      </c>
      <c r="X49" s="204" t="s">
        <v>69</v>
      </c>
      <c r="Y49" s="153" t="s">
        <v>69</v>
      </c>
      <c r="Z49" s="153" t="s">
        <v>848</v>
      </c>
      <c r="AA49" s="153" t="s">
        <v>848</v>
      </c>
      <c r="AB49" s="153" t="s">
        <v>848</v>
      </c>
      <c r="AC49" s="153" t="s">
        <v>848</v>
      </c>
      <c r="AD49" s="153" t="s">
        <v>848</v>
      </c>
      <c r="AE49" s="153" t="s">
        <v>848</v>
      </c>
      <c r="AF49" s="153" t="s">
        <v>848</v>
      </c>
      <c r="AG49" s="153" t="s">
        <v>848</v>
      </c>
      <c r="AH49" s="153" t="s">
        <v>848</v>
      </c>
      <c r="AI49" s="151">
        <v>26250</v>
      </c>
      <c r="AJ49" s="151">
        <v>1503</v>
      </c>
      <c r="AK49" s="142" t="s">
        <v>69</v>
      </c>
      <c r="AL49" s="142" t="s">
        <v>69</v>
      </c>
      <c r="AM49" s="142" t="s">
        <v>69</v>
      </c>
      <c r="AN49" s="142" t="s">
        <v>69</v>
      </c>
      <c r="AO49" s="151">
        <v>100493</v>
      </c>
      <c r="AP49" s="151">
        <v>6038</v>
      </c>
      <c r="AQ49" s="142" t="s">
        <v>69</v>
      </c>
      <c r="AR49" s="142" t="s">
        <v>69</v>
      </c>
      <c r="AS49" s="151">
        <f t="shared" si="17"/>
        <v>261635</v>
      </c>
      <c r="AT49" s="151">
        <v>261635</v>
      </c>
      <c r="AU49" s="151">
        <v>15951</v>
      </c>
      <c r="AV49" s="142" t="s">
        <v>69</v>
      </c>
      <c r="AW49" s="142" t="s">
        <v>69</v>
      </c>
      <c r="AX49" s="151">
        <v>69366</v>
      </c>
      <c r="AY49" s="151">
        <v>5585</v>
      </c>
      <c r="AZ49" s="142" t="s">
        <v>69</v>
      </c>
      <c r="BA49" s="142" t="s">
        <v>69</v>
      </c>
      <c r="BB49" s="142">
        <v>192269</v>
      </c>
      <c r="BC49" s="142">
        <v>12100</v>
      </c>
      <c r="BD49" s="142" t="s">
        <v>69</v>
      </c>
      <c r="BE49" s="142" t="s">
        <v>69</v>
      </c>
      <c r="BF49" s="145">
        <f t="shared" si="13"/>
        <v>68342.260157423909</v>
      </c>
      <c r="BG49" s="150" t="s">
        <v>69</v>
      </c>
      <c r="BH49" s="177">
        <f t="shared" si="14"/>
        <v>3.8283047619047612</v>
      </c>
      <c r="BI49" s="145">
        <f t="shared" si="11"/>
        <v>68342.260157423909</v>
      </c>
      <c r="BJ49" s="150" t="s">
        <v>848</v>
      </c>
      <c r="BK49" s="151">
        <v>12839</v>
      </c>
      <c r="BL49" s="151">
        <v>1358</v>
      </c>
      <c r="BM49" s="151">
        <v>10257</v>
      </c>
      <c r="BN49" s="151">
        <v>1039</v>
      </c>
      <c r="BO49" s="150" t="s">
        <v>69</v>
      </c>
      <c r="BP49" s="150" t="s">
        <v>69</v>
      </c>
      <c r="BQ49" s="150" t="s">
        <v>69</v>
      </c>
      <c r="BR49" s="150" t="s">
        <v>69</v>
      </c>
      <c r="BS49" s="145">
        <f t="shared" si="15"/>
        <v>2582</v>
      </c>
      <c r="BT49" s="150" t="s">
        <v>69</v>
      </c>
      <c r="BU49" s="150" t="s">
        <v>69</v>
      </c>
      <c r="BV49" s="150" t="s">
        <v>69</v>
      </c>
      <c r="BW49" s="150" t="s">
        <v>69</v>
      </c>
      <c r="BX49" s="150" t="s">
        <v>69</v>
      </c>
      <c r="BY49" s="151">
        <v>23424</v>
      </c>
      <c r="BZ49" s="151">
        <v>2204</v>
      </c>
      <c r="CA49" s="151">
        <v>8149</v>
      </c>
      <c r="CB49" s="151">
        <v>871</v>
      </c>
      <c r="CC49" s="150" t="s">
        <v>69</v>
      </c>
      <c r="CD49" s="150" t="s">
        <v>69</v>
      </c>
      <c r="CE49" s="150" t="s">
        <v>69</v>
      </c>
      <c r="CF49" s="150" t="s">
        <v>69</v>
      </c>
      <c r="CG49" s="150" t="s">
        <v>69</v>
      </c>
      <c r="CH49" s="145">
        <f>BZ49-CB49</f>
        <v>1333</v>
      </c>
      <c r="CI49" s="150" t="s">
        <v>69</v>
      </c>
      <c r="CJ49" s="140" t="s">
        <v>69</v>
      </c>
      <c r="CK49" s="140" t="s">
        <v>69</v>
      </c>
      <c r="CL49" s="140" t="s">
        <v>69</v>
      </c>
      <c r="CM49" s="140" t="s">
        <v>69</v>
      </c>
      <c r="CN49" s="151">
        <v>1821</v>
      </c>
      <c r="CO49" s="151">
        <v>230</v>
      </c>
      <c r="CP49" s="140" t="s">
        <v>69</v>
      </c>
      <c r="CQ49" s="140" t="s">
        <v>69</v>
      </c>
      <c r="CR49" s="151">
        <v>136</v>
      </c>
      <c r="CS49" s="151">
        <v>43</v>
      </c>
      <c r="CT49" s="140" t="s">
        <v>69</v>
      </c>
      <c r="CU49" s="140" t="s">
        <v>69</v>
      </c>
    </row>
    <row r="50" spans="1:101" s="139" customFormat="1" ht="13.8" x14ac:dyDescent="0.3">
      <c r="A50" s="162" t="s">
        <v>3</v>
      </c>
      <c r="B50" s="139" t="s">
        <v>4</v>
      </c>
      <c r="C50" s="139" t="s">
        <v>2</v>
      </c>
      <c r="D50" s="175" t="s">
        <v>152</v>
      </c>
      <c r="E50" s="175" t="s">
        <v>546</v>
      </c>
      <c r="F50" s="147">
        <v>1993</v>
      </c>
      <c r="G50" s="148">
        <v>34085</v>
      </c>
      <c r="H50" s="148">
        <v>34238</v>
      </c>
      <c r="I50" s="149">
        <f t="shared" si="16"/>
        <v>154</v>
      </c>
      <c r="J50" s="153" t="s">
        <v>69</v>
      </c>
      <c r="K50" s="153" t="s">
        <v>69</v>
      </c>
      <c r="L50" s="153" t="s">
        <v>69</v>
      </c>
      <c r="M50" s="153" t="s">
        <v>69</v>
      </c>
      <c r="N50" s="153" t="s">
        <v>848</v>
      </c>
      <c r="O50" s="204" t="s">
        <v>69</v>
      </c>
      <c r="P50" s="204" t="s">
        <v>69</v>
      </c>
      <c r="Q50" s="204" t="s">
        <v>69</v>
      </c>
      <c r="R50" s="204" t="s">
        <v>69</v>
      </c>
      <c r="S50" s="204" t="s">
        <v>69</v>
      </c>
      <c r="T50" s="204" t="s">
        <v>69</v>
      </c>
      <c r="U50" s="204" t="s">
        <v>69</v>
      </c>
      <c r="V50" s="204" t="s">
        <v>69</v>
      </c>
      <c r="W50" s="204" t="s">
        <v>69</v>
      </c>
      <c r="X50" s="204" t="s">
        <v>69</v>
      </c>
      <c r="Y50" s="153" t="s">
        <v>69</v>
      </c>
      <c r="Z50" s="153" t="s">
        <v>848</v>
      </c>
      <c r="AA50" s="153" t="s">
        <v>848</v>
      </c>
      <c r="AB50" s="153" t="s">
        <v>848</v>
      </c>
      <c r="AC50" s="153" t="s">
        <v>848</v>
      </c>
      <c r="AD50" s="153" t="s">
        <v>848</v>
      </c>
      <c r="AE50" s="153" t="s">
        <v>848</v>
      </c>
      <c r="AF50" s="153" t="s">
        <v>848</v>
      </c>
      <c r="AG50" s="153" t="s">
        <v>848</v>
      </c>
      <c r="AH50" s="153" t="s">
        <v>848</v>
      </c>
      <c r="AI50" s="151">
        <v>28305</v>
      </c>
      <c r="AJ50" s="151">
        <v>1972</v>
      </c>
      <c r="AK50" s="142" t="s">
        <v>69</v>
      </c>
      <c r="AL50" s="142" t="s">
        <v>69</v>
      </c>
      <c r="AM50" s="142" t="s">
        <v>69</v>
      </c>
      <c r="AN50" s="142" t="s">
        <v>69</v>
      </c>
      <c r="AO50" s="151">
        <v>105573</v>
      </c>
      <c r="AP50" s="151">
        <v>7394</v>
      </c>
      <c r="AQ50" s="142" t="s">
        <v>69</v>
      </c>
      <c r="AR50" s="142" t="s">
        <v>69</v>
      </c>
      <c r="AS50" s="151">
        <f t="shared" si="17"/>
        <v>276969</v>
      </c>
      <c r="AT50" s="151">
        <v>276969</v>
      </c>
      <c r="AU50" s="151">
        <v>18207</v>
      </c>
      <c r="AV50" s="142" t="s">
        <v>69</v>
      </c>
      <c r="AW50" s="142" t="s">
        <v>69</v>
      </c>
      <c r="AX50" s="151">
        <v>78002</v>
      </c>
      <c r="AY50" s="151">
        <v>6285</v>
      </c>
      <c r="AZ50" s="142" t="s">
        <v>69</v>
      </c>
      <c r="BA50" s="142" t="s">
        <v>69</v>
      </c>
      <c r="BB50" s="142">
        <v>198960</v>
      </c>
      <c r="BC50" s="142">
        <v>15199</v>
      </c>
      <c r="BD50" s="142" t="s">
        <v>69</v>
      </c>
      <c r="BE50" s="142" t="s">
        <v>69</v>
      </c>
      <c r="BF50" s="145">
        <f t="shared" si="13"/>
        <v>74257.694154755489</v>
      </c>
      <c r="BG50" s="150" t="s">
        <v>69</v>
      </c>
      <c r="BH50" s="177">
        <f t="shared" si="14"/>
        <v>3.7298357180710116</v>
      </c>
      <c r="BI50" s="145">
        <f t="shared" si="11"/>
        <v>74257.694154755489</v>
      </c>
      <c r="BJ50" s="150" t="s">
        <v>848</v>
      </c>
      <c r="BK50" s="151">
        <v>17226</v>
      </c>
      <c r="BL50" s="151">
        <v>1528</v>
      </c>
      <c r="BM50" s="151">
        <v>12783</v>
      </c>
      <c r="BN50" s="151">
        <v>1057</v>
      </c>
      <c r="BO50" s="150" t="s">
        <v>69</v>
      </c>
      <c r="BP50" s="150" t="s">
        <v>69</v>
      </c>
      <c r="BQ50" s="150" t="s">
        <v>69</v>
      </c>
      <c r="BR50" s="150" t="s">
        <v>69</v>
      </c>
      <c r="BS50" s="145">
        <f>BK50-BM50</f>
        <v>4443</v>
      </c>
      <c r="BT50" s="150" t="s">
        <v>69</v>
      </c>
      <c r="BU50" s="150" t="s">
        <v>69</v>
      </c>
      <c r="BV50" s="150" t="s">
        <v>69</v>
      </c>
      <c r="BW50" s="150" t="s">
        <v>69</v>
      </c>
      <c r="BX50" s="150" t="s">
        <v>69</v>
      </c>
      <c r="BY50" s="151">
        <v>25765</v>
      </c>
      <c r="BZ50" s="151">
        <v>1921</v>
      </c>
      <c r="CA50" s="151">
        <v>10573</v>
      </c>
      <c r="CB50" s="151">
        <v>1151</v>
      </c>
      <c r="CC50" s="150" t="s">
        <v>69</v>
      </c>
      <c r="CD50" s="150" t="s">
        <v>69</v>
      </c>
      <c r="CE50" s="150" t="s">
        <v>69</v>
      </c>
      <c r="CF50" s="150" t="s">
        <v>69</v>
      </c>
      <c r="CG50" s="150" t="s">
        <v>69</v>
      </c>
      <c r="CH50" s="145">
        <f>BZ50-CB50</f>
        <v>770</v>
      </c>
      <c r="CI50" s="150" t="s">
        <v>69</v>
      </c>
      <c r="CJ50" s="140" t="s">
        <v>69</v>
      </c>
      <c r="CK50" s="140" t="s">
        <v>69</v>
      </c>
      <c r="CL50" s="140" t="s">
        <v>69</v>
      </c>
      <c r="CM50" s="140" t="s">
        <v>69</v>
      </c>
      <c r="CN50" s="151">
        <v>2741</v>
      </c>
      <c r="CO50" s="151">
        <v>313</v>
      </c>
      <c r="CP50" s="140" t="s">
        <v>69</v>
      </c>
      <c r="CQ50" s="140" t="s">
        <v>69</v>
      </c>
      <c r="CR50" s="151">
        <v>442</v>
      </c>
      <c r="CS50" s="151">
        <v>138</v>
      </c>
      <c r="CT50" s="140" t="s">
        <v>69</v>
      </c>
      <c r="CU50" s="140" t="s">
        <v>69</v>
      </c>
    </row>
    <row r="51" spans="1:101" s="139" customFormat="1" ht="13.8" x14ac:dyDescent="0.3">
      <c r="A51" s="162" t="s">
        <v>5</v>
      </c>
      <c r="B51" s="139" t="s">
        <v>6</v>
      </c>
      <c r="C51" s="139" t="s">
        <v>2</v>
      </c>
      <c r="D51" s="175" t="s">
        <v>152</v>
      </c>
      <c r="E51" s="175" t="s">
        <v>546</v>
      </c>
      <c r="F51" s="147">
        <v>1994</v>
      </c>
      <c r="G51" s="148">
        <v>34449</v>
      </c>
      <c r="H51" s="148">
        <v>34602</v>
      </c>
      <c r="I51" s="149">
        <f t="shared" si="16"/>
        <v>154</v>
      </c>
      <c r="J51" s="153" t="s">
        <v>69</v>
      </c>
      <c r="K51" s="153" t="s">
        <v>69</v>
      </c>
      <c r="L51" s="153" t="s">
        <v>69</v>
      </c>
      <c r="M51" s="153" t="s">
        <v>69</v>
      </c>
      <c r="N51" s="153" t="s">
        <v>848</v>
      </c>
      <c r="O51" s="204" t="s">
        <v>69</v>
      </c>
      <c r="P51" s="204" t="s">
        <v>69</v>
      </c>
      <c r="Q51" s="204" t="s">
        <v>69</v>
      </c>
      <c r="R51" s="204" t="s">
        <v>69</v>
      </c>
      <c r="S51" s="204" t="s">
        <v>69</v>
      </c>
      <c r="T51" s="204" t="s">
        <v>69</v>
      </c>
      <c r="U51" s="204" t="s">
        <v>69</v>
      </c>
      <c r="V51" s="204" t="s">
        <v>69</v>
      </c>
      <c r="W51" s="204" t="s">
        <v>69</v>
      </c>
      <c r="X51" s="204" t="s">
        <v>69</v>
      </c>
      <c r="Y51" s="153" t="s">
        <v>69</v>
      </c>
      <c r="Z51" s="153" t="s">
        <v>848</v>
      </c>
      <c r="AA51" s="153" t="s">
        <v>848</v>
      </c>
      <c r="AB51" s="153" t="s">
        <v>848</v>
      </c>
      <c r="AC51" s="153" t="s">
        <v>848</v>
      </c>
      <c r="AD51" s="153" t="s">
        <v>848</v>
      </c>
      <c r="AE51" s="153" t="s">
        <v>848</v>
      </c>
      <c r="AF51" s="153" t="s">
        <v>848</v>
      </c>
      <c r="AG51" s="153" t="s">
        <v>848</v>
      </c>
      <c r="AH51" s="153" t="s">
        <v>848</v>
      </c>
      <c r="AI51" s="151">
        <v>27960</v>
      </c>
      <c r="AJ51" s="151">
        <v>2132</v>
      </c>
      <c r="AK51" s="142" t="s">
        <v>69</v>
      </c>
      <c r="AL51" s="142" t="s">
        <v>69</v>
      </c>
      <c r="AM51" s="142" t="s">
        <v>69</v>
      </c>
      <c r="AN51" s="142" t="s">
        <v>69</v>
      </c>
      <c r="AO51" s="151">
        <v>105845</v>
      </c>
      <c r="AP51" s="151">
        <v>8254</v>
      </c>
      <c r="AQ51" s="142" t="s">
        <v>69</v>
      </c>
      <c r="AR51" s="142" t="s">
        <v>69</v>
      </c>
      <c r="AS51" s="151">
        <f t="shared" si="17"/>
        <v>286464</v>
      </c>
      <c r="AT51" s="151">
        <v>286464</v>
      </c>
      <c r="AU51" s="151">
        <v>19920</v>
      </c>
      <c r="AV51" s="142" t="s">
        <v>69</v>
      </c>
      <c r="AW51" s="142" t="s">
        <v>69</v>
      </c>
      <c r="AX51" s="151">
        <v>56092</v>
      </c>
      <c r="AY51" s="151">
        <v>4807</v>
      </c>
      <c r="AZ51" s="142" t="s">
        <v>69</v>
      </c>
      <c r="BA51" s="142" t="s">
        <v>69</v>
      </c>
      <c r="BB51" s="142">
        <v>230372</v>
      </c>
      <c r="BC51" s="142">
        <v>17494</v>
      </c>
      <c r="BD51" s="142" t="s">
        <v>69</v>
      </c>
      <c r="BE51" s="142" t="s">
        <v>69</v>
      </c>
      <c r="BF51" s="145">
        <f t="shared" si="13"/>
        <v>75672.289101988761</v>
      </c>
      <c r="BG51" s="150" t="s">
        <v>69</v>
      </c>
      <c r="BH51" s="177">
        <f t="shared" si="14"/>
        <v>3.7855865522174534</v>
      </c>
      <c r="BI51" s="145">
        <f t="shared" si="11"/>
        <v>75672.289101988761</v>
      </c>
      <c r="BJ51" s="150" t="s">
        <v>848</v>
      </c>
      <c r="BK51" s="151">
        <v>13809</v>
      </c>
      <c r="BL51" s="151">
        <v>1247</v>
      </c>
      <c r="BM51" s="151">
        <v>10960</v>
      </c>
      <c r="BN51" s="151">
        <v>982</v>
      </c>
      <c r="BO51" s="150" t="s">
        <v>69</v>
      </c>
      <c r="BP51" s="150" t="s">
        <v>69</v>
      </c>
      <c r="BQ51" s="150" t="s">
        <v>69</v>
      </c>
      <c r="BR51" s="150" t="s">
        <v>69</v>
      </c>
      <c r="BS51" s="154">
        <v>2849</v>
      </c>
      <c r="BT51" s="150">
        <v>769</v>
      </c>
      <c r="BU51" s="150" t="s">
        <v>69</v>
      </c>
      <c r="BV51" s="150" t="s">
        <v>69</v>
      </c>
      <c r="BW51" s="150" t="s">
        <v>69</v>
      </c>
      <c r="BX51" s="150" t="s">
        <v>69</v>
      </c>
      <c r="BY51" s="151">
        <v>13887</v>
      </c>
      <c r="BZ51" s="151">
        <v>1147</v>
      </c>
      <c r="CA51" s="151">
        <v>5604</v>
      </c>
      <c r="CB51" s="151">
        <v>564</v>
      </c>
      <c r="CC51" s="150" t="s">
        <v>69</v>
      </c>
      <c r="CD51" s="150" t="s">
        <v>69</v>
      </c>
      <c r="CE51" s="150" t="s">
        <v>69</v>
      </c>
      <c r="CF51" s="150" t="s">
        <v>69</v>
      </c>
      <c r="CG51" s="150" t="s">
        <v>69</v>
      </c>
      <c r="CH51" s="154">
        <v>8283</v>
      </c>
      <c r="CI51" s="154">
        <v>999</v>
      </c>
      <c r="CJ51" s="140" t="s">
        <v>69</v>
      </c>
      <c r="CK51" s="140" t="s">
        <v>69</v>
      </c>
      <c r="CL51" s="140" t="s">
        <v>69</v>
      </c>
      <c r="CM51" s="140" t="s">
        <v>69</v>
      </c>
      <c r="CN51" s="151">
        <v>1495</v>
      </c>
      <c r="CO51" s="151">
        <v>231</v>
      </c>
      <c r="CP51" s="140" t="s">
        <v>69</v>
      </c>
      <c r="CQ51" s="140" t="s">
        <v>69</v>
      </c>
      <c r="CR51" s="151">
        <v>250</v>
      </c>
      <c r="CS51" s="151">
        <v>89</v>
      </c>
      <c r="CT51" s="140" t="s">
        <v>69</v>
      </c>
      <c r="CU51" s="140" t="s">
        <v>69</v>
      </c>
    </row>
    <row r="52" spans="1:101" s="164" customFormat="1" x14ac:dyDescent="0.3">
      <c r="A52" s="57" t="s">
        <v>703</v>
      </c>
      <c r="D52" s="318"/>
      <c r="E52" s="318"/>
      <c r="F52" s="205"/>
      <c r="G52" s="319"/>
      <c r="H52" s="319"/>
      <c r="I52" s="167"/>
      <c r="J52" s="167"/>
      <c r="K52" s="167"/>
      <c r="L52" s="167"/>
      <c r="M52" s="167"/>
      <c r="N52" s="167"/>
      <c r="O52" s="172"/>
      <c r="P52" s="172"/>
      <c r="Q52" s="172"/>
      <c r="R52" s="172"/>
      <c r="S52" s="172"/>
      <c r="T52" s="172"/>
      <c r="U52" s="172"/>
      <c r="V52" s="172"/>
      <c r="W52" s="172"/>
      <c r="X52" s="172"/>
      <c r="Y52" s="172"/>
      <c r="Z52" s="172"/>
      <c r="AA52" s="172"/>
      <c r="AB52" s="172"/>
      <c r="AC52" s="172"/>
      <c r="AD52" s="172"/>
      <c r="AE52" s="172"/>
      <c r="AF52" s="172"/>
      <c r="AG52" s="172"/>
      <c r="AH52" s="172"/>
      <c r="AI52" s="320"/>
      <c r="AJ52" s="320"/>
      <c r="AK52" s="169"/>
      <c r="AL52" s="169"/>
      <c r="AM52" s="169"/>
      <c r="AN52" s="169"/>
      <c r="AO52" s="320"/>
      <c r="AP52" s="320"/>
      <c r="AQ52" s="169"/>
      <c r="AR52" s="169"/>
      <c r="AS52" s="320"/>
      <c r="AT52" s="320"/>
      <c r="AU52" s="320"/>
      <c r="AV52" s="169"/>
      <c r="AW52" s="169"/>
      <c r="AX52" s="320"/>
      <c r="AY52" s="320"/>
      <c r="AZ52" s="169"/>
      <c r="BA52" s="169"/>
      <c r="BB52" s="169"/>
      <c r="BC52" s="169"/>
      <c r="BD52" s="169"/>
      <c r="BE52" s="169"/>
      <c r="BF52" s="321"/>
      <c r="BG52" s="322"/>
      <c r="BH52" s="323"/>
      <c r="BI52" s="321"/>
      <c r="BJ52" s="321"/>
      <c r="BK52" s="320"/>
      <c r="BL52" s="320"/>
      <c r="BM52" s="320"/>
      <c r="BN52" s="320"/>
      <c r="BO52" s="322"/>
      <c r="BP52" s="322"/>
      <c r="BQ52" s="322"/>
      <c r="BR52" s="322"/>
      <c r="BS52" s="324"/>
      <c r="BT52" s="322"/>
      <c r="BU52" s="322"/>
      <c r="BV52" s="322"/>
      <c r="BW52" s="322"/>
      <c r="BX52" s="322"/>
      <c r="BY52" s="320"/>
      <c r="BZ52" s="320"/>
      <c r="CA52" s="320"/>
      <c r="CB52" s="320"/>
      <c r="CC52" s="322"/>
      <c r="CD52" s="322"/>
      <c r="CE52" s="324"/>
      <c r="CF52" s="324"/>
      <c r="CH52" s="324"/>
      <c r="CI52" s="324"/>
      <c r="CJ52" s="168"/>
      <c r="CK52" s="168"/>
      <c r="CN52" s="320"/>
      <c r="CO52" s="320"/>
      <c r="CP52" s="168"/>
      <c r="CQ52" s="168"/>
      <c r="CR52" s="320"/>
      <c r="CS52" s="320"/>
      <c r="CT52" s="168"/>
      <c r="CU52" s="168"/>
    </row>
    <row r="53" spans="1:101" s="139" customFormat="1" ht="13.8" x14ac:dyDescent="0.3">
      <c r="A53" s="162" t="s">
        <v>7</v>
      </c>
      <c r="B53" s="139" t="s">
        <v>8</v>
      </c>
      <c r="C53" s="139" t="s">
        <v>9</v>
      </c>
      <c r="D53" s="175" t="s">
        <v>152</v>
      </c>
      <c r="E53" s="175" t="s">
        <v>546</v>
      </c>
      <c r="F53" s="147">
        <v>1995</v>
      </c>
      <c r="G53" s="148">
        <v>34813</v>
      </c>
      <c r="H53" s="148">
        <v>34966</v>
      </c>
      <c r="I53" s="149">
        <f t="shared" si="16"/>
        <v>154</v>
      </c>
      <c r="J53" s="153" t="s">
        <v>69</v>
      </c>
      <c r="K53" s="153" t="s">
        <v>69</v>
      </c>
      <c r="L53" s="153" t="s">
        <v>69</v>
      </c>
      <c r="M53" s="153" t="s">
        <v>69</v>
      </c>
      <c r="N53" s="153" t="s">
        <v>848</v>
      </c>
      <c r="O53" s="204" t="s">
        <v>69</v>
      </c>
      <c r="P53" s="204" t="s">
        <v>69</v>
      </c>
      <c r="Q53" s="204" t="s">
        <v>69</v>
      </c>
      <c r="R53" s="204" t="s">
        <v>69</v>
      </c>
      <c r="S53" s="204" t="s">
        <v>69</v>
      </c>
      <c r="T53" s="204" t="s">
        <v>69</v>
      </c>
      <c r="U53" s="204" t="s">
        <v>69</v>
      </c>
      <c r="V53" s="204" t="s">
        <v>69</v>
      </c>
      <c r="W53" s="204" t="s">
        <v>69</v>
      </c>
      <c r="X53" s="204" t="s">
        <v>69</v>
      </c>
      <c r="Y53" s="153" t="s">
        <v>69</v>
      </c>
      <c r="Z53" s="153" t="s">
        <v>848</v>
      </c>
      <c r="AA53" s="153" t="s">
        <v>848</v>
      </c>
      <c r="AB53" s="153" t="s">
        <v>848</v>
      </c>
      <c r="AC53" s="153" t="s">
        <v>848</v>
      </c>
      <c r="AD53" s="153" t="s">
        <v>848</v>
      </c>
      <c r="AE53" s="153" t="s">
        <v>848</v>
      </c>
      <c r="AF53" s="153" t="s">
        <v>848</v>
      </c>
      <c r="AG53" s="153" t="s">
        <v>848</v>
      </c>
      <c r="AH53" s="153" t="s">
        <v>848</v>
      </c>
      <c r="AI53" s="151">
        <v>29867</v>
      </c>
      <c r="AJ53" s="151">
        <v>1629</v>
      </c>
      <c r="AK53" s="142" t="s">
        <v>69</v>
      </c>
      <c r="AL53" s="142" t="s">
        <v>69</v>
      </c>
      <c r="AM53" s="142" t="s">
        <v>69</v>
      </c>
      <c r="AN53" s="142" t="s">
        <v>69</v>
      </c>
      <c r="AO53" s="151">
        <v>105622</v>
      </c>
      <c r="AP53" s="151">
        <v>5943</v>
      </c>
      <c r="AQ53" s="142" t="s">
        <v>69</v>
      </c>
      <c r="AR53" s="142" t="s">
        <v>69</v>
      </c>
      <c r="AS53" s="151">
        <f t="shared" si="17"/>
        <v>277146</v>
      </c>
      <c r="AT53" s="151">
        <v>277146</v>
      </c>
      <c r="AU53" s="151">
        <v>15817</v>
      </c>
      <c r="AV53" s="142" t="s">
        <v>69</v>
      </c>
      <c r="AW53" s="142" t="s">
        <v>69</v>
      </c>
      <c r="AX53" s="151">
        <v>101381</v>
      </c>
      <c r="AY53" s="151">
        <v>7037</v>
      </c>
      <c r="AZ53" s="142" t="s">
        <v>69</v>
      </c>
      <c r="BA53" s="142" t="s">
        <v>69</v>
      </c>
      <c r="BB53" s="142">
        <v>175765</v>
      </c>
      <c r="BC53" s="142">
        <v>12709</v>
      </c>
      <c r="BD53" s="142" t="s">
        <v>69</v>
      </c>
      <c r="BE53" s="142" t="s">
        <v>69</v>
      </c>
      <c r="BF53" s="145">
        <f t="shared" si="13"/>
        <v>78369.275169945657</v>
      </c>
      <c r="BG53" s="150" t="s">
        <v>69</v>
      </c>
      <c r="BH53" s="177">
        <f t="shared" si="14"/>
        <v>3.5364114239796431</v>
      </c>
      <c r="BI53" s="145">
        <f t="shared" si="11"/>
        <v>78369.275169945657</v>
      </c>
      <c r="BJ53" s="140" t="s">
        <v>848</v>
      </c>
      <c r="BK53" s="151">
        <v>26764</v>
      </c>
      <c r="BL53" s="151">
        <v>2148</v>
      </c>
      <c r="BM53" s="151">
        <v>19675</v>
      </c>
      <c r="BN53" s="151">
        <v>1669</v>
      </c>
      <c r="BO53" s="150" t="s">
        <v>69</v>
      </c>
      <c r="BP53" s="150" t="s">
        <v>69</v>
      </c>
      <c r="BQ53" s="150" t="s">
        <v>69</v>
      </c>
      <c r="BR53" s="150" t="s">
        <v>69</v>
      </c>
      <c r="BS53" s="154">
        <v>7089</v>
      </c>
      <c r="BT53" s="150">
        <v>1352</v>
      </c>
      <c r="BU53" s="150" t="s">
        <v>69</v>
      </c>
      <c r="BV53" s="150" t="s">
        <v>69</v>
      </c>
      <c r="BW53" s="150" t="s">
        <v>69</v>
      </c>
      <c r="BX53" s="150" t="s">
        <v>69</v>
      </c>
      <c r="BY53" s="151">
        <v>23147</v>
      </c>
      <c r="BZ53" s="151">
        <v>1986</v>
      </c>
      <c r="CA53" s="151">
        <v>10134</v>
      </c>
      <c r="CB53" s="151">
        <v>1185</v>
      </c>
      <c r="CC53" s="150" t="s">
        <v>69</v>
      </c>
      <c r="CD53" s="150" t="s">
        <v>69</v>
      </c>
      <c r="CE53" s="150" t="s">
        <v>69</v>
      </c>
      <c r="CF53" s="150" t="s">
        <v>69</v>
      </c>
      <c r="CG53" s="140" t="s">
        <v>69</v>
      </c>
      <c r="CH53" s="154">
        <v>13013</v>
      </c>
      <c r="CI53" s="154">
        <v>1594</v>
      </c>
      <c r="CJ53" s="140" t="s">
        <v>69</v>
      </c>
      <c r="CK53" s="140" t="s">
        <v>69</v>
      </c>
      <c r="CL53" s="140" t="s">
        <v>69</v>
      </c>
      <c r="CM53" s="140" t="s">
        <v>69</v>
      </c>
      <c r="CN53" s="151">
        <v>2429</v>
      </c>
      <c r="CO53" s="151">
        <v>296</v>
      </c>
      <c r="CP53" s="140" t="s">
        <v>69</v>
      </c>
      <c r="CQ53" s="140" t="s">
        <v>69</v>
      </c>
      <c r="CR53" s="151">
        <v>239</v>
      </c>
      <c r="CS53" s="151">
        <v>78</v>
      </c>
      <c r="CT53" s="140" t="s">
        <v>69</v>
      </c>
      <c r="CU53" s="140" t="s">
        <v>69</v>
      </c>
    </row>
    <row r="54" spans="1:101" s="164" customFormat="1" x14ac:dyDescent="0.3">
      <c r="A54" s="57" t="s">
        <v>704</v>
      </c>
      <c r="D54" s="318"/>
      <c r="E54" s="318"/>
      <c r="F54" s="205"/>
      <c r="G54" s="319"/>
      <c r="H54" s="319"/>
      <c r="I54" s="167"/>
      <c r="J54" s="167"/>
      <c r="K54" s="167"/>
      <c r="L54" s="167"/>
      <c r="M54" s="167"/>
      <c r="N54" s="167"/>
      <c r="O54" s="172"/>
      <c r="P54" s="172"/>
      <c r="Q54" s="172"/>
      <c r="R54" s="172"/>
      <c r="S54" s="172"/>
      <c r="T54" s="172"/>
      <c r="U54" s="172"/>
      <c r="V54" s="172"/>
      <c r="W54" s="172"/>
      <c r="X54" s="172"/>
      <c r="Y54" s="172"/>
      <c r="Z54" s="172"/>
      <c r="AA54" s="172"/>
      <c r="AB54" s="172"/>
      <c r="AC54" s="172"/>
      <c r="AD54" s="172"/>
      <c r="AE54" s="172"/>
      <c r="AF54" s="172"/>
      <c r="AG54" s="172"/>
      <c r="AH54" s="172"/>
      <c r="AI54" s="320"/>
      <c r="AJ54" s="320"/>
      <c r="AK54" s="169"/>
      <c r="AL54" s="169"/>
      <c r="AM54" s="169"/>
      <c r="AN54" s="169"/>
      <c r="AO54" s="320"/>
      <c r="AP54" s="320"/>
      <c r="AQ54" s="169"/>
      <c r="AR54" s="169"/>
      <c r="AS54" s="320"/>
      <c r="AT54" s="320"/>
      <c r="AU54" s="320"/>
      <c r="AV54" s="169"/>
      <c r="AW54" s="169"/>
      <c r="AX54" s="320"/>
      <c r="AY54" s="320"/>
      <c r="AZ54" s="169"/>
      <c r="BA54" s="169"/>
      <c r="BB54" s="169"/>
      <c r="BC54" s="169"/>
      <c r="BD54" s="169"/>
      <c r="BE54" s="169"/>
      <c r="BF54" s="321"/>
      <c r="BG54" s="322"/>
      <c r="BH54" s="323"/>
      <c r="BI54" s="321"/>
      <c r="BK54" s="320"/>
      <c r="BL54" s="320"/>
      <c r="BM54" s="320"/>
      <c r="BN54" s="320"/>
      <c r="BO54" s="322"/>
      <c r="BP54" s="322"/>
      <c r="BQ54" s="322"/>
      <c r="BR54" s="322"/>
      <c r="BS54" s="324"/>
      <c r="BT54" s="322"/>
      <c r="BU54" s="322"/>
      <c r="BV54" s="322"/>
      <c r="BW54" s="322"/>
      <c r="BX54" s="322"/>
      <c r="BY54" s="320"/>
      <c r="BZ54" s="320"/>
      <c r="CA54" s="320"/>
      <c r="CB54" s="320"/>
      <c r="CC54" s="322"/>
      <c r="CD54" s="322"/>
      <c r="CE54" s="324"/>
      <c r="CF54" s="324"/>
      <c r="CH54" s="324"/>
      <c r="CI54" s="324"/>
      <c r="CJ54" s="168"/>
      <c r="CK54" s="168"/>
      <c r="CN54" s="320"/>
      <c r="CO54" s="320"/>
      <c r="CP54" s="168"/>
      <c r="CQ54" s="168"/>
      <c r="CR54" s="320"/>
      <c r="CS54" s="320"/>
      <c r="CT54" s="168"/>
      <c r="CU54" s="168"/>
    </row>
    <row r="55" spans="1:101" s="139" customFormat="1" ht="13.8" x14ac:dyDescent="0.3">
      <c r="A55" s="162" t="s">
        <v>10</v>
      </c>
      <c r="B55" s="139" t="s">
        <v>11</v>
      </c>
      <c r="C55" s="139" t="s">
        <v>9</v>
      </c>
      <c r="D55" s="175" t="s">
        <v>152</v>
      </c>
      <c r="E55" s="175" t="s">
        <v>546</v>
      </c>
      <c r="F55" s="147">
        <v>1996</v>
      </c>
      <c r="G55" s="148">
        <v>35191</v>
      </c>
      <c r="H55" s="148">
        <v>35344</v>
      </c>
      <c r="I55" s="149">
        <f t="shared" si="16"/>
        <v>154</v>
      </c>
      <c r="J55" s="153" t="s">
        <v>69</v>
      </c>
      <c r="K55" s="153" t="s">
        <v>69</v>
      </c>
      <c r="L55" s="153" t="s">
        <v>69</v>
      </c>
      <c r="M55" s="153" t="s">
        <v>69</v>
      </c>
      <c r="N55" s="153" t="s">
        <v>848</v>
      </c>
      <c r="O55" s="204" t="s">
        <v>69</v>
      </c>
      <c r="P55" s="204" t="s">
        <v>69</v>
      </c>
      <c r="Q55" s="204" t="s">
        <v>69</v>
      </c>
      <c r="R55" s="204" t="s">
        <v>69</v>
      </c>
      <c r="S55" s="204" t="s">
        <v>69</v>
      </c>
      <c r="T55" s="204" t="s">
        <v>69</v>
      </c>
      <c r="U55" s="204" t="s">
        <v>69</v>
      </c>
      <c r="V55" s="204" t="s">
        <v>69</v>
      </c>
      <c r="W55" s="204" t="s">
        <v>69</v>
      </c>
      <c r="X55" s="204" t="s">
        <v>69</v>
      </c>
      <c r="Y55" s="153" t="s">
        <v>69</v>
      </c>
      <c r="Z55" s="153" t="s">
        <v>848</v>
      </c>
      <c r="AA55" s="153" t="s">
        <v>848</v>
      </c>
      <c r="AB55" s="153" t="s">
        <v>848</v>
      </c>
      <c r="AC55" s="153" t="s">
        <v>848</v>
      </c>
      <c r="AD55" s="153" t="s">
        <v>848</v>
      </c>
      <c r="AE55" s="153" t="s">
        <v>848</v>
      </c>
      <c r="AF55" s="153" t="s">
        <v>848</v>
      </c>
      <c r="AG55" s="153" t="s">
        <v>848</v>
      </c>
      <c r="AH55" s="153" t="s">
        <v>848</v>
      </c>
      <c r="AI55" s="151">
        <v>24958</v>
      </c>
      <c r="AJ55" s="151">
        <v>1365</v>
      </c>
      <c r="AK55" s="142" t="s">
        <v>69</v>
      </c>
      <c r="AL55" s="142" t="s">
        <v>69</v>
      </c>
      <c r="AM55" s="142" t="s">
        <v>69</v>
      </c>
      <c r="AN55" s="142" t="s">
        <v>69</v>
      </c>
      <c r="AO55" s="151">
        <v>96189</v>
      </c>
      <c r="AP55" s="151">
        <v>5483</v>
      </c>
      <c r="AQ55" s="142" t="s">
        <v>69</v>
      </c>
      <c r="AR55" s="142" t="s">
        <v>69</v>
      </c>
      <c r="AS55" s="151">
        <f t="shared" si="17"/>
        <v>253977</v>
      </c>
      <c r="AT55" s="151">
        <v>253977</v>
      </c>
      <c r="AU55" s="151">
        <v>14400</v>
      </c>
      <c r="AV55" s="142" t="s">
        <v>69</v>
      </c>
      <c r="AW55" s="142" t="s">
        <v>69</v>
      </c>
      <c r="AX55" s="151">
        <v>62673</v>
      </c>
      <c r="AY55" s="151">
        <v>4548</v>
      </c>
      <c r="AZ55" s="142" t="s">
        <v>69</v>
      </c>
      <c r="BA55" s="142" t="s">
        <v>69</v>
      </c>
      <c r="BB55" s="142">
        <v>188947</v>
      </c>
      <c r="BC55" s="142">
        <v>12080</v>
      </c>
      <c r="BD55" s="142" t="s">
        <v>69</v>
      </c>
      <c r="BE55" s="142" t="s">
        <v>69</v>
      </c>
      <c r="BF55" s="145">
        <f t="shared" si="13"/>
        <v>65898.990175591811</v>
      </c>
      <c r="BG55" s="150" t="s">
        <v>69</v>
      </c>
      <c r="BH55" s="177">
        <f t="shared" si="14"/>
        <v>3.8540347784277582</v>
      </c>
      <c r="BI55" s="145">
        <f t="shared" si="11"/>
        <v>65898.990175591811</v>
      </c>
      <c r="BJ55" s="140" t="s">
        <v>848</v>
      </c>
      <c r="BK55" s="151">
        <v>15229</v>
      </c>
      <c r="BL55" s="151">
        <v>1619</v>
      </c>
      <c r="BM55" s="151">
        <v>11177</v>
      </c>
      <c r="BN55" s="151">
        <v>1069</v>
      </c>
      <c r="BO55" s="150" t="s">
        <v>69</v>
      </c>
      <c r="BP55" s="150" t="s">
        <v>69</v>
      </c>
      <c r="BQ55" s="150" t="s">
        <v>69</v>
      </c>
      <c r="BR55" s="150" t="s">
        <v>69</v>
      </c>
      <c r="BS55" s="154">
        <v>4052</v>
      </c>
      <c r="BT55" s="150">
        <v>1216</v>
      </c>
      <c r="BU55" s="150" t="s">
        <v>69</v>
      </c>
      <c r="BV55" s="150" t="s">
        <v>69</v>
      </c>
      <c r="BW55" s="150" t="s">
        <v>69</v>
      </c>
      <c r="BX55" s="150" t="s">
        <v>69</v>
      </c>
      <c r="BY55" s="151">
        <v>12893</v>
      </c>
      <c r="BZ55" s="151">
        <v>1043</v>
      </c>
      <c r="CA55" s="151">
        <v>5492</v>
      </c>
      <c r="CB55" s="151">
        <v>576</v>
      </c>
      <c r="CC55" s="150" t="s">
        <v>69</v>
      </c>
      <c r="CD55" s="150" t="s">
        <v>69</v>
      </c>
      <c r="CE55" s="150" t="s">
        <v>69</v>
      </c>
      <c r="CF55" s="150" t="s">
        <v>69</v>
      </c>
      <c r="CG55" s="140" t="s">
        <v>69</v>
      </c>
      <c r="CH55" s="154">
        <v>7401</v>
      </c>
      <c r="CI55" s="154">
        <v>870</v>
      </c>
      <c r="CJ55" s="140" t="s">
        <v>69</v>
      </c>
      <c r="CK55" s="140" t="s">
        <v>69</v>
      </c>
      <c r="CL55" s="140" t="s">
        <v>69</v>
      </c>
      <c r="CM55" s="140" t="s">
        <v>69</v>
      </c>
      <c r="CN55" s="151">
        <v>1235</v>
      </c>
      <c r="CO55" s="151">
        <v>165</v>
      </c>
      <c r="CP55" s="140" t="s">
        <v>69</v>
      </c>
      <c r="CQ55" s="140" t="s">
        <v>69</v>
      </c>
      <c r="CR55" s="151">
        <v>106</v>
      </c>
      <c r="CS55" s="151">
        <v>49</v>
      </c>
      <c r="CT55" s="140" t="s">
        <v>69</v>
      </c>
      <c r="CU55" s="140" t="s">
        <v>69</v>
      </c>
    </row>
    <row r="56" spans="1:101" s="139" customFormat="1" ht="13.8" x14ac:dyDescent="0.3">
      <c r="A56" s="162" t="s">
        <v>12</v>
      </c>
      <c r="B56" s="139" t="s">
        <v>13</v>
      </c>
      <c r="C56" s="139" t="s">
        <v>2</v>
      </c>
      <c r="D56" s="175" t="s">
        <v>152</v>
      </c>
      <c r="E56" s="175" t="s">
        <v>546</v>
      </c>
      <c r="F56" s="147">
        <v>1997</v>
      </c>
      <c r="G56" s="148">
        <v>35548</v>
      </c>
      <c r="H56" s="148">
        <v>35701</v>
      </c>
      <c r="I56" s="149">
        <f t="shared" si="16"/>
        <v>154</v>
      </c>
      <c r="J56" s="153" t="s">
        <v>69</v>
      </c>
      <c r="K56" s="153" t="s">
        <v>69</v>
      </c>
      <c r="L56" s="153" t="s">
        <v>69</v>
      </c>
      <c r="M56" s="153" t="s">
        <v>69</v>
      </c>
      <c r="N56" s="153" t="s">
        <v>848</v>
      </c>
      <c r="O56" s="204" t="s">
        <v>69</v>
      </c>
      <c r="P56" s="204" t="s">
        <v>69</v>
      </c>
      <c r="Q56" s="204" t="s">
        <v>69</v>
      </c>
      <c r="R56" s="204" t="s">
        <v>69</v>
      </c>
      <c r="S56" s="204" t="s">
        <v>69</v>
      </c>
      <c r="T56" s="204" t="s">
        <v>69</v>
      </c>
      <c r="U56" s="204" t="s">
        <v>69</v>
      </c>
      <c r="V56" s="204" t="s">
        <v>69</v>
      </c>
      <c r="W56" s="204" t="s">
        <v>69</v>
      </c>
      <c r="X56" s="204" t="s">
        <v>69</v>
      </c>
      <c r="Y56" s="153" t="s">
        <v>69</v>
      </c>
      <c r="Z56" s="153" t="s">
        <v>848</v>
      </c>
      <c r="AA56" s="153" t="s">
        <v>848</v>
      </c>
      <c r="AB56" s="153" t="s">
        <v>848</v>
      </c>
      <c r="AC56" s="153" t="s">
        <v>848</v>
      </c>
      <c r="AD56" s="153" t="s">
        <v>848</v>
      </c>
      <c r="AE56" s="153" t="s">
        <v>848</v>
      </c>
      <c r="AF56" s="153" t="s">
        <v>848</v>
      </c>
      <c r="AG56" s="153" t="s">
        <v>848</v>
      </c>
      <c r="AH56" s="153" t="s">
        <v>848</v>
      </c>
      <c r="AI56" s="151">
        <v>20540</v>
      </c>
      <c r="AJ56" s="151">
        <v>1135</v>
      </c>
      <c r="AK56" s="142" t="s">
        <v>69</v>
      </c>
      <c r="AL56" s="142" t="s">
        <v>69</v>
      </c>
      <c r="AM56" s="142" t="s">
        <v>69</v>
      </c>
      <c r="AN56" s="142" t="s">
        <v>69</v>
      </c>
      <c r="AO56" s="151">
        <v>76599</v>
      </c>
      <c r="AP56" s="151">
        <v>4388</v>
      </c>
      <c r="AQ56" s="142" t="s">
        <v>69</v>
      </c>
      <c r="AR56" s="142" t="s">
        <v>69</v>
      </c>
      <c r="AS56" s="151">
        <f t="shared" si="17"/>
        <v>199977</v>
      </c>
      <c r="AT56" s="151">
        <v>199977</v>
      </c>
      <c r="AU56" s="151">
        <v>11631</v>
      </c>
      <c r="AV56" s="142" t="s">
        <v>69</v>
      </c>
      <c r="AW56" s="142" t="s">
        <v>69</v>
      </c>
      <c r="AX56" s="151">
        <v>55242</v>
      </c>
      <c r="AY56" s="151">
        <v>4147</v>
      </c>
      <c r="AZ56" s="142" t="s">
        <v>69</v>
      </c>
      <c r="BA56" s="142" t="s">
        <v>69</v>
      </c>
      <c r="BB56" s="142">
        <v>144735</v>
      </c>
      <c r="BC56" s="142">
        <v>9805</v>
      </c>
      <c r="BD56" s="142" t="s">
        <v>69</v>
      </c>
      <c r="BE56" s="142" t="s">
        <v>69</v>
      </c>
      <c r="BF56" s="145">
        <f t="shared" si="13"/>
        <v>53623.775506207647</v>
      </c>
      <c r="BG56" s="150" t="s">
        <v>69</v>
      </c>
      <c r="BH56" s="177">
        <f t="shared" si="14"/>
        <v>3.7292599805258035</v>
      </c>
      <c r="BI56" s="145">
        <f t="shared" si="11"/>
        <v>53623.775506207647</v>
      </c>
      <c r="BJ56" s="140" t="s">
        <v>848</v>
      </c>
      <c r="BK56" s="151">
        <v>11549</v>
      </c>
      <c r="BL56" s="151">
        <v>1351</v>
      </c>
      <c r="BM56" s="151">
        <v>7983</v>
      </c>
      <c r="BN56" s="151">
        <v>806</v>
      </c>
      <c r="BO56" s="150" t="s">
        <v>69</v>
      </c>
      <c r="BP56" s="150" t="s">
        <v>69</v>
      </c>
      <c r="BQ56" s="150" t="s">
        <v>69</v>
      </c>
      <c r="BR56" s="150" t="s">
        <v>69</v>
      </c>
      <c r="BS56" s="154">
        <v>3566</v>
      </c>
      <c r="BT56" s="150">
        <v>1084</v>
      </c>
      <c r="BU56" s="150" t="s">
        <v>69</v>
      </c>
      <c r="BV56" s="150" t="s">
        <v>69</v>
      </c>
      <c r="BW56" s="150" t="s">
        <v>69</v>
      </c>
      <c r="BX56" s="150" t="s">
        <v>69</v>
      </c>
      <c r="BY56" s="151">
        <v>16320</v>
      </c>
      <c r="BZ56" s="151">
        <v>1642</v>
      </c>
      <c r="CA56" s="151">
        <v>6517</v>
      </c>
      <c r="CB56" s="151">
        <v>716</v>
      </c>
      <c r="CC56" s="150" t="s">
        <v>69</v>
      </c>
      <c r="CD56" s="150" t="s">
        <v>69</v>
      </c>
      <c r="CE56" s="150" t="s">
        <v>69</v>
      </c>
      <c r="CF56" s="150" t="s">
        <v>69</v>
      </c>
      <c r="CG56" s="140" t="s">
        <v>69</v>
      </c>
      <c r="CH56" s="154">
        <v>9806</v>
      </c>
      <c r="CI56" s="154">
        <v>1478</v>
      </c>
      <c r="CJ56" s="140" t="s">
        <v>69</v>
      </c>
      <c r="CK56" s="140" t="s">
        <v>69</v>
      </c>
      <c r="CL56" s="140" t="s">
        <v>69</v>
      </c>
      <c r="CM56" s="140" t="s">
        <v>69</v>
      </c>
      <c r="CN56" s="151">
        <v>1362</v>
      </c>
      <c r="CO56" s="151">
        <v>191</v>
      </c>
      <c r="CP56" s="140" t="s">
        <v>69</v>
      </c>
      <c r="CQ56" s="140" t="s">
        <v>69</v>
      </c>
      <c r="CR56" s="151">
        <v>172</v>
      </c>
      <c r="CS56" s="151">
        <v>92</v>
      </c>
      <c r="CT56" s="140" t="s">
        <v>69</v>
      </c>
      <c r="CU56" s="140" t="s">
        <v>69</v>
      </c>
    </row>
    <row r="57" spans="1:101" s="139" customFormat="1" ht="13.8" x14ac:dyDescent="0.3">
      <c r="A57" s="162" t="s">
        <v>14</v>
      </c>
      <c r="B57" s="139" t="s">
        <v>15</v>
      </c>
      <c r="C57" s="139" t="s">
        <v>9</v>
      </c>
      <c r="D57" s="175" t="s">
        <v>152</v>
      </c>
      <c r="E57" s="175" t="s">
        <v>546</v>
      </c>
      <c r="F57" s="147">
        <v>1998</v>
      </c>
      <c r="G57" s="148">
        <v>35912</v>
      </c>
      <c r="H57" s="148">
        <v>36065</v>
      </c>
      <c r="I57" s="149">
        <f t="shared" si="16"/>
        <v>154</v>
      </c>
      <c r="J57" s="153" t="s">
        <v>69</v>
      </c>
      <c r="K57" s="153" t="s">
        <v>69</v>
      </c>
      <c r="L57" s="153" t="s">
        <v>69</v>
      </c>
      <c r="M57" s="153" t="s">
        <v>69</v>
      </c>
      <c r="N57" s="153" t="s">
        <v>848</v>
      </c>
      <c r="O57" s="204" t="s">
        <v>69</v>
      </c>
      <c r="P57" s="204" t="s">
        <v>69</v>
      </c>
      <c r="Q57" s="204" t="s">
        <v>69</v>
      </c>
      <c r="R57" s="204" t="s">
        <v>69</v>
      </c>
      <c r="S57" s="204" t="s">
        <v>69</v>
      </c>
      <c r="T57" s="204" t="s">
        <v>69</v>
      </c>
      <c r="U57" s="204" t="s">
        <v>69</v>
      </c>
      <c r="V57" s="204" t="s">
        <v>69</v>
      </c>
      <c r="W57" s="204" t="s">
        <v>69</v>
      </c>
      <c r="X57" s="204" t="s">
        <v>69</v>
      </c>
      <c r="Y57" s="153" t="s">
        <v>69</v>
      </c>
      <c r="Z57" s="153" t="s">
        <v>848</v>
      </c>
      <c r="AA57" s="153" t="s">
        <v>848</v>
      </c>
      <c r="AB57" s="153" t="s">
        <v>848</v>
      </c>
      <c r="AC57" s="153" t="s">
        <v>848</v>
      </c>
      <c r="AD57" s="153" t="s">
        <v>848</v>
      </c>
      <c r="AE57" s="153" t="s">
        <v>848</v>
      </c>
      <c r="AF57" s="153" t="s">
        <v>848</v>
      </c>
      <c r="AG57" s="153" t="s">
        <v>848</v>
      </c>
      <c r="AH57" s="153" t="s">
        <v>848</v>
      </c>
      <c r="AI57" s="151">
        <v>18966</v>
      </c>
      <c r="AJ57" s="151">
        <v>1196</v>
      </c>
      <c r="AK57" s="142" t="s">
        <v>69</v>
      </c>
      <c r="AL57" s="142" t="s">
        <v>69</v>
      </c>
      <c r="AM57" s="142" t="s">
        <v>69</v>
      </c>
      <c r="AN57" s="142" t="s">
        <v>69</v>
      </c>
      <c r="AO57" s="151">
        <v>77022</v>
      </c>
      <c r="AP57" s="151">
        <v>4404</v>
      </c>
      <c r="AQ57" s="142" t="s">
        <v>69</v>
      </c>
      <c r="AR57" s="142" t="s">
        <v>69</v>
      </c>
      <c r="AS57" s="151">
        <f t="shared" si="17"/>
        <v>205063</v>
      </c>
      <c r="AT57" s="151">
        <v>205063</v>
      </c>
      <c r="AU57" s="151">
        <v>12871</v>
      </c>
      <c r="AV57" s="142" t="s">
        <v>69</v>
      </c>
      <c r="AW57" s="142" t="s">
        <v>69</v>
      </c>
      <c r="AX57" s="151">
        <v>41194</v>
      </c>
      <c r="AY57" s="151">
        <v>3456</v>
      </c>
      <c r="AZ57" s="142" t="s">
        <v>69</v>
      </c>
      <c r="BA57" s="142" t="s">
        <v>69</v>
      </c>
      <c r="BB57" s="142">
        <v>163855</v>
      </c>
      <c r="BC57" s="142">
        <v>11459</v>
      </c>
      <c r="BD57" s="142" t="s">
        <v>69</v>
      </c>
      <c r="BE57" s="142" t="s">
        <v>69</v>
      </c>
      <c r="BF57" s="145">
        <f t="shared" si="13"/>
        <v>50494.986601230819</v>
      </c>
      <c r="BG57" s="150" t="s">
        <v>69</v>
      </c>
      <c r="BH57" s="177">
        <f t="shared" si="14"/>
        <v>4.0610566276494779</v>
      </c>
      <c r="BI57" s="145">
        <f t="shared" si="11"/>
        <v>50494.986601230819</v>
      </c>
      <c r="BJ57" s="140" t="s">
        <v>848</v>
      </c>
      <c r="BK57" s="151">
        <v>9113</v>
      </c>
      <c r="BL57" s="151">
        <v>1219</v>
      </c>
      <c r="BM57" s="151">
        <v>6778</v>
      </c>
      <c r="BN57" s="151">
        <v>780</v>
      </c>
      <c r="BO57" s="150" t="s">
        <v>69</v>
      </c>
      <c r="BP57" s="150" t="s">
        <v>69</v>
      </c>
      <c r="BQ57" s="150" t="s">
        <v>69</v>
      </c>
      <c r="BR57" s="150" t="s">
        <v>69</v>
      </c>
      <c r="BS57" s="154">
        <v>2335</v>
      </c>
      <c r="BT57" s="150">
        <v>937</v>
      </c>
      <c r="BU57" s="150" t="s">
        <v>69</v>
      </c>
      <c r="BV57" s="150" t="s">
        <v>69</v>
      </c>
      <c r="BW57" s="150" t="s">
        <v>69</v>
      </c>
      <c r="BX57" s="150" t="s">
        <v>69</v>
      </c>
      <c r="BY57" s="151">
        <v>10828</v>
      </c>
      <c r="BZ57" s="151">
        <v>856</v>
      </c>
      <c r="CA57" s="151">
        <v>3864</v>
      </c>
      <c r="CB57" s="151">
        <v>352</v>
      </c>
      <c r="CC57" s="150" t="s">
        <v>69</v>
      </c>
      <c r="CD57" s="150" t="s">
        <v>69</v>
      </c>
      <c r="CE57" s="150" t="s">
        <v>69</v>
      </c>
      <c r="CF57" s="150" t="s">
        <v>69</v>
      </c>
      <c r="CG57" s="140" t="s">
        <v>69</v>
      </c>
      <c r="CH57" s="154">
        <v>6964</v>
      </c>
      <c r="CI57" s="154">
        <v>781</v>
      </c>
      <c r="CJ57" s="140" t="s">
        <v>69</v>
      </c>
      <c r="CK57" s="140" t="s">
        <v>69</v>
      </c>
      <c r="CL57" s="140" t="s">
        <v>69</v>
      </c>
      <c r="CM57" s="140" t="s">
        <v>69</v>
      </c>
      <c r="CN57" s="151">
        <v>1066</v>
      </c>
      <c r="CO57" s="151">
        <v>129</v>
      </c>
      <c r="CP57" s="140" t="s">
        <v>69</v>
      </c>
      <c r="CQ57" s="140" t="s">
        <v>69</v>
      </c>
      <c r="CR57" s="151">
        <v>38</v>
      </c>
      <c r="CS57" s="151">
        <v>19</v>
      </c>
      <c r="CT57" s="140" t="s">
        <v>69</v>
      </c>
      <c r="CU57" s="140" t="s">
        <v>69</v>
      </c>
    </row>
    <row r="58" spans="1:101" s="139" customFormat="1" ht="13.8" x14ac:dyDescent="0.3">
      <c r="A58" s="162" t="s">
        <v>16</v>
      </c>
      <c r="B58" s="139" t="s">
        <v>17</v>
      </c>
      <c r="C58" s="139" t="s">
        <v>18</v>
      </c>
      <c r="D58" s="175" t="s">
        <v>152</v>
      </c>
      <c r="E58" s="175" t="s">
        <v>546</v>
      </c>
      <c r="F58" s="147">
        <v>1999</v>
      </c>
      <c r="G58" s="148">
        <v>36276</v>
      </c>
      <c r="H58" s="148">
        <v>36429</v>
      </c>
      <c r="I58" s="149">
        <f t="shared" si="16"/>
        <v>154</v>
      </c>
      <c r="J58" s="153" t="s">
        <v>69</v>
      </c>
      <c r="K58" s="153" t="s">
        <v>69</v>
      </c>
      <c r="L58" s="153" t="s">
        <v>69</v>
      </c>
      <c r="M58" s="153" t="s">
        <v>69</v>
      </c>
      <c r="N58" s="153" t="s">
        <v>848</v>
      </c>
      <c r="O58" s="204" t="s">
        <v>69</v>
      </c>
      <c r="P58" s="204" t="s">
        <v>69</v>
      </c>
      <c r="Q58" s="204" t="s">
        <v>69</v>
      </c>
      <c r="R58" s="204" t="s">
        <v>69</v>
      </c>
      <c r="S58" s="204" t="s">
        <v>69</v>
      </c>
      <c r="T58" s="204" t="s">
        <v>69</v>
      </c>
      <c r="U58" s="204" t="s">
        <v>69</v>
      </c>
      <c r="V58" s="204" t="s">
        <v>69</v>
      </c>
      <c r="W58" s="204" t="s">
        <v>69</v>
      </c>
      <c r="X58" s="204" t="s">
        <v>69</v>
      </c>
      <c r="Y58" s="153" t="s">
        <v>69</v>
      </c>
      <c r="Z58" s="153" t="s">
        <v>848</v>
      </c>
      <c r="AA58" s="153" t="s">
        <v>848</v>
      </c>
      <c r="AB58" s="153" t="s">
        <v>848</v>
      </c>
      <c r="AC58" s="153" t="s">
        <v>848</v>
      </c>
      <c r="AD58" s="153" t="s">
        <v>848</v>
      </c>
      <c r="AE58" s="153" t="s">
        <v>848</v>
      </c>
      <c r="AF58" s="153" t="s">
        <v>848</v>
      </c>
      <c r="AG58" s="153" t="s">
        <v>848</v>
      </c>
      <c r="AH58" s="153" t="s">
        <v>848</v>
      </c>
      <c r="AI58" s="151">
        <v>15529</v>
      </c>
      <c r="AJ58" s="151">
        <v>860</v>
      </c>
      <c r="AK58" s="142" t="s">
        <v>69</v>
      </c>
      <c r="AL58" s="142" t="s">
        <v>69</v>
      </c>
      <c r="AM58" s="142" t="s">
        <v>69</v>
      </c>
      <c r="AN58" s="142" t="s">
        <v>69</v>
      </c>
      <c r="AO58" s="151">
        <v>62303</v>
      </c>
      <c r="AP58" s="151">
        <v>3687</v>
      </c>
      <c r="AQ58" s="142" t="s">
        <v>69</v>
      </c>
      <c r="AR58" s="142" t="s">
        <v>69</v>
      </c>
      <c r="AS58" s="151">
        <f t="shared" si="17"/>
        <v>169664</v>
      </c>
      <c r="AT58" s="151">
        <v>169664</v>
      </c>
      <c r="AU58" s="151">
        <v>11469</v>
      </c>
      <c r="AV58" s="142" t="s">
        <v>69</v>
      </c>
      <c r="AW58" s="142" t="s">
        <v>69</v>
      </c>
      <c r="AX58" s="151">
        <v>33359</v>
      </c>
      <c r="AY58" s="151">
        <v>2865</v>
      </c>
      <c r="AZ58" s="142" t="s">
        <v>69</v>
      </c>
      <c r="BA58" s="142" t="s">
        <v>69</v>
      </c>
      <c r="BB58" s="142">
        <v>136284</v>
      </c>
      <c r="BC58" s="142">
        <v>10769</v>
      </c>
      <c r="BD58" s="142" t="s">
        <v>69</v>
      </c>
      <c r="BE58" s="142" t="s">
        <v>69</v>
      </c>
      <c r="BF58" s="145">
        <f t="shared" si="13"/>
        <v>42288.690047028234</v>
      </c>
      <c r="BG58" s="150" t="s">
        <v>69</v>
      </c>
      <c r="BH58" s="177">
        <f t="shared" si="14"/>
        <v>4.0120419859617487</v>
      </c>
      <c r="BI58" s="145">
        <f t="shared" si="11"/>
        <v>42288.690047028234</v>
      </c>
      <c r="BJ58" s="140" t="s">
        <v>848</v>
      </c>
      <c r="BK58" s="151">
        <v>6087</v>
      </c>
      <c r="BL58" s="151">
        <v>634</v>
      </c>
      <c r="BM58" s="151">
        <v>5126</v>
      </c>
      <c r="BN58" s="151">
        <v>525</v>
      </c>
      <c r="BO58" s="150" t="s">
        <v>69</v>
      </c>
      <c r="BP58" s="150" t="s">
        <v>69</v>
      </c>
      <c r="BQ58" s="150" t="s">
        <v>69</v>
      </c>
      <c r="BR58" s="150" t="s">
        <v>69</v>
      </c>
      <c r="BS58" s="154">
        <v>961</v>
      </c>
      <c r="BT58" s="150">
        <v>355</v>
      </c>
      <c r="BU58" s="150" t="s">
        <v>69</v>
      </c>
      <c r="BV58" s="150" t="s">
        <v>69</v>
      </c>
      <c r="BW58" s="150" t="s">
        <v>69</v>
      </c>
      <c r="BX58" s="150" t="s">
        <v>69</v>
      </c>
      <c r="BY58" s="151">
        <v>8120</v>
      </c>
      <c r="BZ58" s="151">
        <v>763</v>
      </c>
      <c r="CA58" s="151">
        <v>3282</v>
      </c>
      <c r="CB58" s="151">
        <v>347</v>
      </c>
      <c r="CC58" s="150" t="s">
        <v>69</v>
      </c>
      <c r="CD58" s="150" t="s">
        <v>69</v>
      </c>
      <c r="CE58" s="150" t="s">
        <v>69</v>
      </c>
      <c r="CF58" s="150" t="s">
        <v>69</v>
      </c>
      <c r="CG58" s="140" t="s">
        <v>69</v>
      </c>
      <c r="CH58" s="154">
        <v>4838</v>
      </c>
      <c r="CI58" s="154">
        <v>680</v>
      </c>
      <c r="CJ58" s="140" t="s">
        <v>69</v>
      </c>
      <c r="CK58" s="140" t="s">
        <v>69</v>
      </c>
      <c r="CL58" s="140" t="s">
        <v>69</v>
      </c>
      <c r="CM58" s="140" t="s">
        <v>69</v>
      </c>
      <c r="CN58" s="151">
        <v>377</v>
      </c>
      <c r="CO58" s="151">
        <v>61</v>
      </c>
      <c r="CP58" s="140" t="s">
        <v>69</v>
      </c>
      <c r="CQ58" s="140" t="s">
        <v>69</v>
      </c>
      <c r="CR58" s="151">
        <v>31</v>
      </c>
      <c r="CS58" s="151">
        <v>21</v>
      </c>
      <c r="CT58" s="140" t="s">
        <v>69</v>
      </c>
      <c r="CU58" s="140" t="s">
        <v>69</v>
      </c>
    </row>
    <row r="59" spans="1:101" s="139" customFormat="1" ht="13.8" x14ac:dyDescent="0.3">
      <c r="A59" s="162" t="s">
        <v>19</v>
      </c>
      <c r="B59" s="139" t="s">
        <v>20</v>
      </c>
      <c r="C59" s="139" t="s">
        <v>21</v>
      </c>
      <c r="D59" s="175" t="s">
        <v>152</v>
      </c>
      <c r="E59" s="175" t="s">
        <v>434</v>
      </c>
      <c r="F59" s="147">
        <v>2000</v>
      </c>
      <c r="G59" s="148">
        <v>36640</v>
      </c>
      <c r="H59" s="148">
        <v>36793</v>
      </c>
      <c r="I59" s="149">
        <f t="shared" si="16"/>
        <v>154</v>
      </c>
      <c r="J59" s="153" t="s">
        <v>69</v>
      </c>
      <c r="K59" s="153" t="s">
        <v>69</v>
      </c>
      <c r="L59" s="153" t="s">
        <v>69</v>
      </c>
      <c r="M59" s="153" t="s">
        <v>69</v>
      </c>
      <c r="N59" s="153" t="s">
        <v>848</v>
      </c>
      <c r="O59" s="204" t="s">
        <v>69</v>
      </c>
      <c r="P59" s="204" t="s">
        <v>69</v>
      </c>
      <c r="Q59" s="204" t="s">
        <v>69</v>
      </c>
      <c r="R59" s="204" t="s">
        <v>69</v>
      </c>
      <c r="S59" s="204" t="s">
        <v>69</v>
      </c>
      <c r="T59" s="204" t="s">
        <v>69</v>
      </c>
      <c r="U59" s="204" t="s">
        <v>69</v>
      </c>
      <c r="V59" s="204" t="s">
        <v>69</v>
      </c>
      <c r="W59" s="204" t="s">
        <v>69</v>
      </c>
      <c r="X59" s="204" t="s">
        <v>69</v>
      </c>
      <c r="Y59" s="153" t="s">
        <v>69</v>
      </c>
      <c r="Z59" s="153" t="s">
        <v>848</v>
      </c>
      <c r="AA59" s="153" t="s">
        <v>848</v>
      </c>
      <c r="AB59" s="153" t="s">
        <v>848</v>
      </c>
      <c r="AC59" s="153" t="s">
        <v>848</v>
      </c>
      <c r="AD59" s="153" t="s">
        <v>848</v>
      </c>
      <c r="AE59" s="153" t="s">
        <v>848</v>
      </c>
      <c r="AF59" s="153" t="s">
        <v>848</v>
      </c>
      <c r="AG59" s="153" t="s">
        <v>848</v>
      </c>
      <c r="AH59" s="153" t="s">
        <v>848</v>
      </c>
      <c r="AI59" s="151">
        <v>15332</v>
      </c>
      <c r="AJ59" s="151">
        <v>910</v>
      </c>
      <c r="AK59" s="142" t="s">
        <v>69</v>
      </c>
      <c r="AL59" s="142" t="s">
        <v>69</v>
      </c>
      <c r="AM59" s="142" t="s">
        <v>69</v>
      </c>
      <c r="AN59" s="142" t="s">
        <v>69</v>
      </c>
      <c r="AO59" s="151">
        <v>58987</v>
      </c>
      <c r="AP59" s="151">
        <v>3558</v>
      </c>
      <c r="AQ59" s="142" t="s">
        <v>69</v>
      </c>
      <c r="AR59" s="142" t="s">
        <v>69</v>
      </c>
      <c r="AS59" s="151">
        <f t="shared" si="17"/>
        <v>162344</v>
      </c>
      <c r="AT59" s="151">
        <v>162344</v>
      </c>
      <c r="AU59" s="151">
        <v>11927</v>
      </c>
      <c r="AV59" s="142" t="s">
        <v>69</v>
      </c>
      <c r="AW59" s="142" t="s">
        <v>69</v>
      </c>
      <c r="AX59" s="151">
        <v>38340</v>
      </c>
      <c r="AY59" s="151">
        <v>3162</v>
      </c>
      <c r="AZ59" s="142" t="s">
        <v>69</v>
      </c>
      <c r="BA59" s="142" t="s">
        <v>69</v>
      </c>
      <c r="BB59" s="142">
        <v>124005</v>
      </c>
      <c r="BC59" s="142">
        <v>10978</v>
      </c>
      <c r="BD59" s="142" t="s">
        <v>69</v>
      </c>
      <c r="BE59" s="142" t="s">
        <v>69</v>
      </c>
      <c r="BF59" s="145">
        <f t="shared" si="13"/>
        <v>42196.724837676098</v>
      </c>
      <c r="BG59" s="150" t="s">
        <v>69</v>
      </c>
      <c r="BH59" s="177">
        <f t="shared" si="14"/>
        <v>3.8473128098095488</v>
      </c>
      <c r="BI59" s="145">
        <f t="shared" si="11"/>
        <v>42196.724837676098</v>
      </c>
      <c r="BJ59" s="140" t="s">
        <v>848</v>
      </c>
      <c r="BK59" s="151">
        <v>7037</v>
      </c>
      <c r="BL59" s="151">
        <v>843</v>
      </c>
      <c r="BM59" s="151">
        <v>6039</v>
      </c>
      <c r="BN59" s="151">
        <v>663</v>
      </c>
      <c r="BO59" s="150" t="s">
        <v>69</v>
      </c>
      <c r="BP59" s="150" t="s">
        <v>69</v>
      </c>
      <c r="BQ59" s="150" t="s">
        <v>69</v>
      </c>
      <c r="BR59" s="150" t="s">
        <v>69</v>
      </c>
      <c r="BS59" s="154">
        <v>998</v>
      </c>
      <c r="BT59" s="150">
        <v>520</v>
      </c>
      <c r="BU59" s="150" t="s">
        <v>69</v>
      </c>
      <c r="BV59" s="150" t="s">
        <v>69</v>
      </c>
      <c r="BW59" s="150" t="s">
        <v>69</v>
      </c>
      <c r="BX59" s="150" t="s">
        <v>69</v>
      </c>
      <c r="BY59" s="151">
        <v>10956</v>
      </c>
      <c r="BZ59" s="151">
        <v>1062</v>
      </c>
      <c r="CA59" s="151">
        <v>4784</v>
      </c>
      <c r="CB59" s="151">
        <v>550</v>
      </c>
      <c r="CC59" s="150" t="s">
        <v>69</v>
      </c>
      <c r="CD59" s="150" t="s">
        <v>69</v>
      </c>
      <c r="CE59" s="150" t="s">
        <v>69</v>
      </c>
      <c r="CF59" s="150" t="s">
        <v>69</v>
      </c>
      <c r="CG59" s="140" t="s">
        <v>69</v>
      </c>
      <c r="CH59" s="154">
        <v>6172</v>
      </c>
      <c r="CI59" s="154">
        <v>908</v>
      </c>
      <c r="CJ59" s="140" t="s">
        <v>69</v>
      </c>
      <c r="CK59" s="140" t="s">
        <v>69</v>
      </c>
      <c r="CL59" s="140" t="s">
        <v>69</v>
      </c>
      <c r="CM59" s="140" t="s">
        <v>69</v>
      </c>
      <c r="CN59" s="151">
        <v>1023</v>
      </c>
      <c r="CO59" s="151">
        <v>173</v>
      </c>
      <c r="CP59" s="140" t="s">
        <v>69</v>
      </c>
      <c r="CQ59" s="140" t="s">
        <v>69</v>
      </c>
      <c r="CR59" s="151">
        <v>58</v>
      </c>
      <c r="CS59" s="151">
        <v>21</v>
      </c>
      <c r="CT59" s="140" t="s">
        <v>69</v>
      </c>
      <c r="CU59" s="140" t="s">
        <v>69</v>
      </c>
    </row>
    <row r="60" spans="1:101" s="139" customFormat="1" ht="13.8" x14ac:dyDescent="0.3">
      <c r="A60" s="162" t="s">
        <v>22</v>
      </c>
      <c r="B60" s="139" t="s">
        <v>23</v>
      </c>
      <c r="C60" s="139" t="s">
        <v>24</v>
      </c>
      <c r="D60" s="175" t="s">
        <v>152</v>
      </c>
      <c r="E60" s="175" t="s">
        <v>434</v>
      </c>
      <c r="F60" s="147">
        <v>2001</v>
      </c>
      <c r="G60" s="148">
        <v>37018</v>
      </c>
      <c r="H60" s="148">
        <v>37157</v>
      </c>
      <c r="I60" s="149">
        <f t="shared" si="16"/>
        <v>140</v>
      </c>
      <c r="J60" s="153" t="s">
        <v>69</v>
      </c>
      <c r="K60" s="153" t="s">
        <v>69</v>
      </c>
      <c r="L60" s="153" t="s">
        <v>69</v>
      </c>
      <c r="M60" s="153" t="s">
        <v>69</v>
      </c>
      <c r="N60" s="153" t="s">
        <v>848</v>
      </c>
      <c r="O60" s="204" t="s">
        <v>69</v>
      </c>
      <c r="P60" s="204" t="s">
        <v>69</v>
      </c>
      <c r="Q60" s="204" t="s">
        <v>69</v>
      </c>
      <c r="R60" s="204" t="s">
        <v>69</v>
      </c>
      <c r="S60" s="204" t="s">
        <v>69</v>
      </c>
      <c r="T60" s="204" t="s">
        <v>69</v>
      </c>
      <c r="U60" s="204" t="s">
        <v>69</v>
      </c>
      <c r="V60" s="204" t="s">
        <v>69</v>
      </c>
      <c r="W60" s="204" t="s">
        <v>69</v>
      </c>
      <c r="X60" s="204" t="s">
        <v>69</v>
      </c>
      <c r="Y60" s="153" t="s">
        <v>69</v>
      </c>
      <c r="Z60" s="153" t="s">
        <v>848</v>
      </c>
      <c r="AA60" s="153" t="s">
        <v>848</v>
      </c>
      <c r="AB60" s="153" t="s">
        <v>848</v>
      </c>
      <c r="AC60" s="153" t="s">
        <v>848</v>
      </c>
      <c r="AD60" s="153" t="s">
        <v>848</v>
      </c>
      <c r="AE60" s="153" t="s">
        <v>848</v>
      </c>
      <c r="AF60" s="153" t="s">
        <v>848</v>
      </c>
      <c r="AG60" s="153" t="s">
        <v>848</v>
      </c>
      <c r="AH60" s="153" t="s">
        <v>848</v>
      </c>
      <c r="AI60" s="151">
        <v>15873</v>
      </c>
      <c r="AJ60" s="151">
        <v>1035</v>
      </c>
      <c r="AK60" s="142" t="s">
        <v>69</v>
      </c>
      <c r="AL60" s="142" t="s">
        <v>69</v>
      </c>
      <c r="AM60" s="142" t="s">
        <v>69</v>
      </c>
      <c r="AN60" s="142" t="s">
        <v>69</v>
      </c>
      <c r="AO60" s="151">
        <v>64909</v>
      </c>
      <c r="AP60" s="151">
        <v>4136</v>
      </c>
      <c r="AQ60" s="142" t="s">
        <v>69</v>
      </c>
      <c r="AR60" s="142" t="s">
        <v>69</v>
      </c>
      <c r="AS60" s="151">
        <f t="shared" si="17"/>
        <v>168123</v>
      </c>
      <c r="AT60" s="151">
        <v>168123</v>
      </c>
      <c r="AU60" s="151">
        <v>11645</v>
      </c>
      <c r="AV60" s="142" t="s">
        <v>69</v>
      </c>
      <c r="AW60" s="142" t="s">
        <v>69</v>
      </c>
      <c r="AX60" s="151">
        <v>32555</v>
      </c>
      <c r="AY60" s="151">
        <v>2660</v>
      </c>
      <c r="AZ60" s="142" t="s">
        <v>69</v>
      </c>
      <c r="BA60" s="142" t="s">
        <v>69</v>
      </c>
      <c r="BB60" s="142">
        <v>135567</v>
      </c>
      <c r="BC60" s="142">
        <v>10575</v>
      </c>
      <c r="BD60" s="142" t="s">
        <v>69</v>
      </c>
      <c r="BE60" s="142" t="s">
        <v>69</v>
      </c>
      <c r="BF60" s="145">
        <f t="shared" si="13"/>
        <v>41113.195073102346</v>
      </c>
      <c r="BG60" s="150" t="s">
        <v>69</v>
      </c>
      <c r="BH60" s="177">
        <f t="shared" si="14"/>
        <v>4.0892710892710893</v>
      </c>
      <c r="BI60" s="145">
        <f t="shared" si="11"/>
        <v>41113.195073102346</v>
      </c>
      <c r="BJ60" s="140" t="s">
        <v>848</v>
      </c>
      <c r="BK60" s="151">
        <v>5677</v>
      </c>
      <c r="BL60" s="151">
        <v>592</v>
      </c>
      <c r="BM60" s="151">
        <v>4664</v>
      </c>
      <c r="BN60" s="151">
        <v>478</v>
      </c>
      <c r="BO60" s="150" t="s">
        <v>69</v>
      </c>
      <c r="BP60" s="150" t="s">
        <v>69</v>
      </c>
      <c r="BQ60" s="150" t="s">
        <v>69</v>
      </c>
      <c r="BR60" s="150" t="s">
        <v>69</v>
      </c>
      <c r="BS60" s="154">
        <v>1013</v>
      </c>
      <c r="BT60" s="150">
        <v>349</v>
      </c>
      <c r="BU60" s="150" t="s">
        <v>69</v>
      </c>
      <c r="BV60" s="150" t="s">
        <v>69</v>
      </c>
      <c r="BW60" s="150" t="s">
        <v>69</v>
      </c>
      <c r="BX60" s="150" t="s">
        <v>69</v>
      </c>
      <c r="BY60" s="151">
        <v>8125</v>
      </c>
      <c r="BZ60" s="151">
        <v>689</v>
      </c>
      <c r="CA60" s="151">
        <v>3089</v>
      </c>
      <c r="CB60" s="151">
        <v>263</v>
      </c>
      <c r="CC60" s="150" t="s">
        <v>69</v>
      </c>
      <c r="CD60" s="150" t="s">
        <v>69</v>
      </c>
      <c r="CE60" s="150" t="s">
        <v>69</v>
      </c>
      <c r="CF60" s="150" t="s">
        <v>69</v>
      </c>
      <c r="CG60" s="140" t="s">
        <v>69</v>
      </c>
      <c r="CH60" s="154">
        <v>5036</v>
      </c>
      <c r="CI60" s="154">
        <v>637</v>
      </c>
      <c r="CJ60" s="140" t="s">
        <v>69</v>
      </c>
      <c r="CK60" s="140" t="s">
        <v>69</v>
      </c>
      <c r="CL60" s="140" t="s">
        <v>69</v>
      </c>
      <c r="CM60" s="140" t="s">
        <v>69</v>
      </c>
      <c r="CN60" s="151">
        <v>778</v>
      </c>
      <c r="CO60" s="151">
        <v>106</v>
      </c>
      <c r="CP60" s="140" t="s">
        <v>69</v>
      </c>
      <c r="CQ60" s="140" t="s">
        <v>69</v>
      </c>
      <c r="CR60" s="151">
        <v>15</v>
      </c>
      <c r="CS60" s="151">
        <v>10</v>
      </c>
      <c r="CT60" s="140" t="s">
        <v>69</v>
      </c>
      <c r="CU60" s="140" t="s">
        <v>69</v>
      </c>
    </row>
    <row r="61" spans="1:101" s="139" customFormat="1" ht="13.8" x14ac:dyDescent="0.3">
      <c r="A61" s="162" t="s">
        <v>25</v>
      </c>
      <c r="B61" s="139" t="s">
        <v>26</v>
      </c>
      <c r="C61" s="139" t="s">
        <v>27</v>
      </c>
      <c r="D61" s="175" t="s">
        <v>152</v>
      </c>
      <c r="E61" s="175" t="s">
        <v>434</v>
      </c>
      <c r="F61" s="147">
        <v>2002</v>
      </c>
      <c r="G61" s="148">
        <v>37375</v>
      </c>
      <c r="H61" s="148">
        <v>37528</v>
      </c>
      <c r="I61" s="149">
        <f t="shared" si="16"/>
        <v>154</v>
      </c>
      <c r="J61" s="153" t="s">
        <v>69</v>
      </c>
      <c r="K61" s="153" t="s">
        <v>69</v>
      </c>
      <c r="L61" s="153" t="s">
        <v>69</v>
      </c>
      <c r="M61" s="153" t="s">
        <v>69</v>
      </c>
      <c r="N61" s="153" t="s">
        <v>848</v>
      </c>
      <c r="O61" s="204" t="s">
        <v>69</v>
      </c>
      <c r="P61" s="204" t="s">
        <v>69</v>
      </c>
      <c r="Q61" s="204" t="s">
        <v>69</v>
      </c>
      <c r="R61" s="204" t="s">
        <v>69</v>
      </c>
      <c r="S61" s="204" t="s">
        <v>69</v>
      </c>
      <c r="T61" s="204" t="s">
        <v>69</v>
      </c>
      <c r="U61" s="204" t="s">
        <v>69</v>
      </c>
      <c r="V61" s="204" t="s">
        <v>69</v>
      </c>
      <c r="W61" s="204" t="s">
        <v>69</v>
      </c>
      <c r="X61" s="204" t="s">
        <v>69</v>
      </c>
      <c r="Y61" s="153" t="s">
        <v>69</v>
      </c>
      <c r="Z61" s="153" t="s">
        <v>848</v>
      </c>
      <c r="AA61" s="153" t="s">
        <v>848</v>
      </c>
      <c r="AB61" s="153" t="s">
        <v>848</v>
      </c>
      <c r="AC61" s="153" t="s">
        <v>848</v>
      </c>
      <c r="AD61" s="153" t="s">
        <v>848</v>
      </c>
      <c r="AE61" s="153" t="s">
        <v>848</v>
      </c>
      <c r="AF61" s="153" t="s">
        <v>848</v>
      </c>
      <c r="AG61" s="153" t="s">
        <v>848</v>
      </c>
      <c r="AH61" s="153" t="s">
        <v>848</v>
      </c>
      <c r="AI61" s="151">
        <v>20555</v>
      </c>
      <c r="AJ61" s="151">
        <v>982</v>
      </c>
      <c r="AK61" s="142" t="s">
        <v>69</v>
      </c>
      <c r="AL61" s="142" t="s">
        <v>69</v>
      </c>
      <c r="AM61" s="142" t="s">
        <v>69</v>
      </c>
      <c r="AN61" s="142" t="s">
        <v>69</v>
      </c>
      <c r="AO61" s="151">
        <v>81957</v>
      </c>
      <c r="AP61" s="151">
        <v>4002</v>
      </c>
      <c r="AQ61" s="142" t="s">
        <v>69</v>
      </c>
      <c r="AR61" s="142" t="s">
        <v>69</v>
      </c>
      <c r="AS61" s="151">
        <f t="shared" si="17"/>
        <v>232316</v>
      </c>
      <c r="AT61" s="151">
        <v>232316</v>
      </c>
      <c r="AU61" s="151">
        <v>13513</v>
      </c>
      <c r="AV61" s="142" t="s">
        <v>69</v>
      </c>
      <c r="AW61" s="142" t="s">
        <v>69</v>
      </c>
      <c r="AX61" s="151">
        <v>40306</v>
      </c>
      <c r="AY61" s="151">
        <v>3088</v>
      </c>
      <c r="AZ61" s="142" t="s">
        <v>69</v>
      </c>
      <c r="BA61" s="142" t="s">
        <v>69</v>
      </c>
      <c r="BB61" s="142">
        <v>192010</v>
      </c>
      <c r="BC61" s="142">
        <v>12697</v>
      </c>
      <c r="BD61" s="142" t="s">
        <v>69</v>
      </c>
      <c r="BE61" s="142" t="s">
        <v>69</v>
      </c>
      <c r="BF61" s="145">
        <f t="shared" si="13"/>
        <v>58265.375501787523</v>
      </c>
      <c r="BG61" s="150" t="s">
        <v>69</v>
      </c>
      <c r="BH61" s="177">
        <f t="shared" si="14"/>
        <v>3.9872050595962052</v>
      </c>
      <c r="BI61" s="145">
        <f t="shared" si="11"/>
        <v>58265.375501787523</v>
      </c>
      <c r="BJ61" s="140" t="s">
        <v>848</v>
      </c>
      <c r="BK61" s="151">
        <v>8811</v>
      </c>
      <c r="BL61" s="151">
        <v>974</v>
      </c>
      <c r="BM61" s="151">
        <v>7009</v>
      </c>
      <c r="BN61" s="151">
        <v>751</v>
      </c>
      <c r="BO61" s="150" t="s">
        <v>69</v>
      </c>
      <c r="BP61" s="150" t="s">
        <v>69</v>
      </c>
      <c r="BQ61" s="150" t="s">
        <v>69</v>
      </c>
      <c r="BR61" s="150" t="s">
        <v>69</v>
      </c>
      <c r="BS61" s="154">
        <v>1802</v>
      </c>
      <c r="BT61" s="150">
        <v>620</v>
      </c>
      <c r="BU61" s="150" t="s">
        <v>69</v>
      </c>
      <c r="BV61" s="150" t="s">
        <v>69</v>
      </c>
      <c r="BW61" s="150" t="s">
        <v>69</v>
      </c>
      <c r="BX61" s="150" t="s">
        <v>69</v>
      </c>
      <c r="BY61" s="151">
        <v>9400</v>
      </c>
      <c r="BZ61" s="151">
        <v>939</v>
      </c>
      <c r="CA61" s="151">
        <v>3627</v>
      </c>
      <c r="CB61" s="139">
        <v>399</v>
      </c>
      <c r="CC61" s="150" t="s">
        <v>69</v>
      </c>
      <c r="CD61" s="150" t="s">
        <v>69</v>
      </c>
      <c r="CE61" s="150" t="s">
        <v>69</v>
      </c>
      <c r="CF61" s="150" t="s">
        <v>69</v>
      </c>
      <c r="CG61" s="140" t="s">
        <v>69</v>
      </c>
      <c r="CH61" s="154">
        <v>5773</v>
      </c>
      <c r="CI61" s="154">
        <v>850</v>
      </c>
      <c r="CJ61" s="140" t="s">
        <v>69</v>
      </c>
      <c r="CK61" s="140" t="s">
        <v>69</v>
      </c>
      <c r="CL61" s="140" t="s">
        <v>69</v>
      </c>
      <c r="CM61" s="140" t="s">
        <v>69</v>
      </c>
      <c r="CN61" s="151">
        <v>751</v>
      </c>
      <c r="CO61" s="151">
        <v>147</v>
      </c>
      <c r="CP61" s="140" t="s">
        <v>69</v>
      </c>
      <c r="CQ61" s="140" t="s">
        <v>69</v>
      </c>
      <c r="CR61" s="151">
        <v>295</v>
      </c>
      <c r="CS61" s="151">
        <v>114</v>
      </c>
      <c r="CT61" s="140" t="s">
        <v>69</v>
      </c>
      <c r="CU61" s="140" t="s">
        <v>69</v>
      </c>
    </row>
    <row r="62" spans="1:101" s="139" customFormat="1" ht="13.8" x14ac:dyDescent="0.3">
      <c r="A62" s="162" t="s">
        <v>28</v>
      </c>
      <c r="B62" s="139" t="s">
        <v>29</v>
      </c>
      <c r="C62" s="139" t="s">
        <v>30</v>
      </c>
      <c r="D62" s="175" t="s">
        <v>152</v>
      </c>
      <c r="E62" s="175" t="s">
        <v>434</v>
      </c>
      <c r="F62" s="147">
        <v>2003</v>
      </c>
      <c r="G62" s="148">
        <v>37739</v>
      </c>
      <c r="H62" s="148">
        <v>37892</v>
      </c>
      <c r="I62" s="149">
        <f t="shared" si="16"/>
        <v>154</v>
      </c>
      <c r="J62" s="153" t="s">
        <v>69</v>
      </c>
      <c r="K62" s="153" t="s">
        <v>69</v>
      </c>
      <c r="L62" s="153" t="s">
        <v>69</v>
      </c>
      <c r="M62" s="153" t="s">
        <v>69</v>
      </c>
      <c r="N62" s="153" t="s">
        <v>848</v>
      </c>
      <c r="O62" s="204" t="s">
        <v>69</v>
      </c>
      <c r="P62" s="204" t="s">
        <v>69</v>
      </c>
      <c r="Q62" s="204" t="s">
        <v>69</v>
      </c>
      <c r="R62" s="204" t="s">
        <v>69</v>
      </c>
      <c r="S62" s="204" t="s">
        <v>69</v>
      </c>
      <c r="T62" s="204" t="s">
        <v>69</v>
      </c>
      <c r="U62" s="204" t="s">
        <v>69</v>
      </c>
      <c r="V62" s="204" t="s">
        <v>69</v>
      </c>
      <c r="W62" s="204" t="s">
        <v>69</v>
      </c>
      <c r="X62" s="204" t="s">
        <v>69</v>
      </c>
      <c r="Y62" s="153" t="s">
        <v>69</v>
      </c>
      <c r="Z62" s="153" t="s">
        <v>848</v>
      </c>
      <c r="AA62" s="153" t="s">
        <v>848</v>
      </c>
      <c r="AB62" s="153" t="s">
        <v>848</v>
      </c>
      <c r="AC62" s="153" t="s">
        <v>848</v>
      </c>
      <c r="AD62" s="153" t="s">
        <v>848</v>
      </c>
      <c r="AE62" s="153" t="s">
        <v>848</v>
      </c>
      <c r="AF62" s="153" t="s">
        <v>848</v>
      </c>
      <c r="AG62" s="153" t="s">
        <v>848</v>
      </c>
      <c r="AH62" s="153" t="s">
        <v>848</v>
      </c>
      <c r="AI62" s="151">
        <v>18362</v>
      </c>
      <c r="AJ62" s="151">
        <v>976</v>
      </c>
      <c r="AK62" s="142" t="s">
        <v>69</v>
      </c>
      <c r="AL62" s="142" t="s">
        <v>69</v>
      </c>
      <c r="AM62" s="142" t="s">
        <v>69</v>
      </c>
      <c r="AN62" s="142" t="s">
        <v>69</v>
      </c>
      <c r="AO62" s="151">
        <v>74300</v>
      </c>
      <c r="AP62" s="151">
        <v>4096</v>
      </c>
      <c r="AQ62" s="142" t="s">
        <v>69</v>
      </c>
      <c r="AR62" s="142" t="s">
        <v>69</v>
      </c>
      <c r="AS62" s="151">
        <f t="shared" si="17"/>
        <v>208430</v>
      </c>
      <c r="AT62" s="151">
        <v>208430</v>
      </c>
      <c r="AU62" s="151">
        <v>13625</v>
      </c>
      <c r="AV62" s="142" t="s">
        <v>69</v>
      </c>
      <c r="AW62" s="142" t="s">
        <v>69</v>
      </c>
      <c r="AX62" s="151">
        <v>40204</v>
      </c>
      <c r="AY62" s="151">
        <v>2647</v>
      </c>
      <c r="AZ62" s="142" t="s">
        <v>69</v>
      </c>
      <c r="BA62" s="142" t="s">
        <v>69</v>
      </c>
      <c r="BB62" s="142">
        <v>168204</v>
      </c>
      <c r="BC62" s="142">
        <v>12806</v>
      </c>
      <c r="BD62" s="142" t="s">
        <v>69</v>
      </c>
      <c r="BE62" s="142" t="s">
        <v>69</v>
      </c>
      <c r="BF62" s="145">
        <f t="shared" si="13"/>
        <v>51509.981965006729</v>
      </c>
      <c r="BG62" s="150" t="s">
        <v>69</v>
      </c>
      <c r="BH62" s="177">
        <f t="shared" si="14"/>
        <v>4.0464001742729554</v>
      </c>
      <c r="BI62" s="145">
        <f t="shared" si="11"/>
        <v>51509.981965006729</v>
      </c>
      <c r="BJ62" s="140" t="s">
        <v>848</v>
      </c>
      <c r="BK62" s="151">
        <v>9950</v>
      </c>
      <c r="BL62" s="151">
        <v>1032</v>
      </c>
      <c r="BM62" s="151">
        <v>7138</v>
      </c>
      <c r="BN62" s="151">
        <v>691</v>
      </c>
      <c r="BO62" s="150" t="s">
        <v>69</v>
      </c>
      <c r="BP62" s="150" t="s">
        <v>69</v>
      </c>
      <c r="BQ62" s="150" t="s">
        <v>69</v>
      </c>
      <c r="BR62" s="150" t="s">
        <v>69</v>
      </c>
      <c r="BS62" s="154">
        <v>2812</v>
      </c>
      <c r="BT62" s="150">
        <v>766</v>
      </c>
      <c r="BU62" s="150" t="s">
        <v>69</v>
      </c>
      <c r="BV62" s="150" t="s">
        <v>69</v>
      </c>
      <c r="BW62" s="150" t="s">
        <v>69</v>
      </c>
      <c r="BX62" s="150" t="s">
        <v>69</v>
      </c>
      <c r="BY62" s="151">
        <v>11545</v>
      </c>
      <c r="BZ62" s="151">
        <v>1167</v>
      </c>
      <c r="CA62" s="151">
        <v>7126</v>
      </c>
      <c r="CB62" s="139">
        <v>735</v>
      </c>
      <c r="CC62" s="150" t="s">
        <v>69</v>
      </c>
      <c r="CD62" s="150" t="s">
        <v>69</v>
      </c>
      <c r="CE62" s="150" t="s">
        <v>69</v>
      </c>
      <c r="CF62" s="150" t="s">
        <v>69</v>
      </c>
      <c r="CG62" s="140" t="s">
        <v>69</v>
      </c>
      <c r="CH62" s="154">
        <v>4419</v>
      </c>
      <c r="CI62" s="154">
        <v>907</v>
      </c>
      <c r="CJ62" s="140" t="s">
        <v>69</v>
      </c>
      <c r="CK62" s="140" t="s">
        <v>69</v>
      </c>
      <c r="CL62" s="140" t="s">
        <v>69</v>
      </c>
      <c r="CM62" s="140" t="s">
        <v>69</v>
      </c>
      <c r="CN62" s="151">
        <v>600</v>
      </c>
      <c r="CO62" s="151">
        <v>81</v>
      </c>
      <c r="CP62" s="140" t="s">
        <v>69</v>
      </c>
      <c r="CQ62" s="140" t="s">
        <v>69</v>
      </c>
      <c r="CR62" s="151">
        <v>119</v>
      </c>
      <c r="CS62" s="151">
        <v>53</v>
      </c>
      <c r="CT62" s="140" t="s">
        <v>69</v>
      </c>
      <c r="CU62" s="140" t="s">
        <v>69</v>
      </c>
    </row>
    <row r="63" spans="1:101" s="139" customFormat="1" ht="13.8" x14ac:dyDescent="0.3">
      <c r="A63" s="162" t="s">
        <v>31</v>
      </c>
      <c r="B63" s="139" t="s">
        <v>32</v>
      </c>
      <c r="C63" s="139" t="s">
        <v>33</v>
      </c>
      <c r="D63" s="175" t="s">
        <v>152</v>
      </c>
      <c r="E63" s="175" t="s">
        <v>434</v>
      </c>
      <c r="F63" s="147">
        <v>2004</v>
      </c>
      <c r="G63" s="148">
        <v>38103</v>
      </c>
      <c r="H63" s="148">
        <v>38256</v>
      </c>
      <c r="I63" s="149">
        <f t="shared" si="16"/>
        <v>154</v>
      </c>
      <c r="J63" s="153" t="s">
        <v>69</v>
      </c>
      <c r="K63" s="153" t="s">
        <v>69</v>
      </c>
      <c r="L63" s="153" t="s">
        <v>69</v>
      </c>
      <c r="M63" s="153" t="s">
        <v>69</v>
      </c>
      <c r="N63" s="153" t="s">
        <v>848</v>
      </c>
      <c r="O63" s="204" t="s">
        <v>69</v>
      </c>
      <c r="P63" s="204" t="s">
        <v>69</v>
      </c>
      <c r="Q63" s="204" t="s">
        <v>69</v>
      </c>
      <c r="R63" s="204" t="s">
        <v>69</v>
      </c>
      <c r="S63" s="204" t="s">
        <v>69</v>
      </c>
      <c r="T63" s="204" t="s">
        <v>69</v>
      </c>
      <c r="U63" s="204" t="s">
        <v>69</v>
      </c>
      <c r="V63" s="204" t="s">
        <v>69</v>
      </c>
      <c r="W63" s="204" t="s">
        <v>69</v>
      </c>
      <c r="X63" s="204" t="s">
        <v>69</v>
      </c>
      <c r="Y63" s="153" t="s">
        <v>69</v>
      </c>
      <c r="Z63" s="153" t="s">
        <v>848</v>
      </c>
      <c r="AA63" s="153" t="s">
        <v>848</v>
      </c>
      <c r="AB63" s="153" t="s">
        <v>848</v>
      </c>
      <c r="AC63" s="153" t="s">
        <v>848</v>
      </c>
      <c r="AD63" s="153" t="s">
        <v>848</v>
      </c>
      <c r="AE63" s="153" t="s">
        <v>848</v>
      </c>
      <c r="AF63" s="153" t="s">
        <v>848</v>
      </c>
      <c r="AG63" s="153" t="s">
        <v>848</v>
      </c>
      <c r="AH63" s="153" t="s">
        <v>848</v>
      </c>
      <c r="AI63" s="151">
        <v>17097</v>
      </c>
      <c r="AJ63" s="151">
        <v>1116</v>
      </c>
      <c r="AK63" s="142" t="s">
        <v>69</v>
      </c>
      <c r="AL63" s="142" t="s">
        <v>69</v>
      </c>
      <c r="AM63" s="142" t="s">
        <v>69</v>
      </c>
      <c r="AN63" s="142" t="s">
        <v>69</v>
      </c>
      <c r="AO63" s="151">
        <v>70673</v>
      </c>
      <c r="AP63" s="151">
        <v>4987</v>
      </c>
      <c r="AQ63" s="142" t="s">
        <v>69</v>
      </c>
      <c r="AR63" s="142" t="s">
        <v>69</v>
      </c>
      <c r="AS63" s="151">
        <f t="shared" si="17"/>
        <v>199134</v>
      </c>
      <c r="AT63" s="151">
        <v>199134</v>
      </c>
      <c r="AU63" s="151">
        <v>15503</v>
      </c>
      <c r="AV63" s="142" t="s">
        <v>69</v>
      </c>
      <c r="AW63" s="142" t="s">
        <v>69</v>
      </c>
      <c r="AX63" s="151">
        <v>36209</v>
      </c>
      <c r="AY63" s="151">
        <v>2442</v>
      </c>
      <c r="AZ63" s="142" t="s">
        <v>69</v>
      </c>
      <c r="BA63" s="142" t="s">
        <v>69</v>
      </c>
      <c r="BB63" s="142">
        <v>162925</v>
      </c>
      <c r="BC63" s="142">
        <v>15005</v>
      </c>
      <c r="BD63" s="142" t="s">
        <v>69</v>
      </c>
      <c r="BE63" s="142" t="s">
        <v>69</v>
      </c>
      <c r="BF63" s="145">
        <f t="shared" si="13"/>
        <v>48173.899480706918</v>
      </c>
      <c r="BG63" s="150" t="s">
        <v>69</v>
      </c>
      <c r="BH63" s="177">
        <f t="shared" si="14"/>
        <v>4.1336491782184011</v>
      </c>
      <c r="BI63" s="145">
        <f t="shared" si="11"/>
        <v>48173.899480706918</v>
      </c>
      <c r="BJ63" s="140" t="s">
        <v>848</v>
      </c>
      <c r="BK63" s="151">
        <v>7589</v>
      </c>
      <c r="BL63" s="151">
        <v>932</v>
      </c>
      <c r="BM63" s="151">
        <v>6254</v>
      </c>
      <c r="BN63" s="151">
        <v>692</v>
      </c>
      <c r="BO63" s="150" t="s">
        <v>69</v>
      </c>
      <c r="BP63" s="150" t="s">
        <v>69</v>
      </c>
      <c r="BQ63" s="150" t="s">
        <v>69</v>
      </c>
      <c r="BR63" s="150" t="s">
        <v>69</v>
      </c>
      <c r="BS63" s="154">
        <v>1335</v>
      </c>
      <c r="BT63" s="150">
        <v>625</v>
      </c>
      <c r="BU63" s="150" t="s">
        <v>69</v>
      </c>
      <c r="BV63" s="150" t="s">
        <v>69</v>
      </c>
      <c r="BW63" s="150" t="s">
        <v>69</v>
      </c>
      <c r="BX63" s="150" t="s">
        <v>69</v>
      </c>
      <c r="BY63" s="151">
        <v>9573</v>
      </c>
      <c r="BZ63" s="151">
        <v>902</v>
      </c>
      <c r="CA63" s="139">
        <v>5311</v>
      </c>
      <c r="CB63" s="139">
        <v>581</v>
      </c>
      <c r="CC63" s="150" t="s">
        <v>69</v>
      </c>
      <c r="CD63" s="150" t="s">
        <v>69</v>
      </c>
      <c r="CE63" s="150" t="s">
        <v>69</v>
      </c>
      <c r="CF63" s="150" t="s">
        <v>69</v>
      </c>
      <c r="CG63" s="140" t="s">
        <v>69</v>
      </c>
      <c r="CH63" s="154">
        <v>4262</v>
      </c>
      <c r="CI63" s="154">
        <v>784</v>
      </c>
      <c r="CJ63" s="140" t="s">
        <v>69</v>
      </c>
      <c r="CK63" s="140" t="s">
        <v>69</v>
      </c>
      <c r="CL63" s="140" t="s">
        <v>69</v>
      </c>
      <c r="CM63" s="140" t="s">
        <v>69</v>
      </c>
      <c r="CN63" s="151">
        <v>1005</v>
      </c>
      <c r="CO63" s="151">
        <v>152</v>
      </c>
      <c r="CP63" s="140" t="s">
        <v>69</v>
      </c>
      <c r="CQ63" s="140" t="s">
        <v>69</v>
      </c>
      <c r="CR63" s="151">
        <v>19</v>
      </c>
      <c r="CS63" s="151">
        <v>12</v>
      </c>
      <c r="CT63" s="140" t="s">
        <v>69</v>
      </c>
      <c r="CU63" s="140" t="s">
        <v>69</v>
      </c>
      <c r="CV63" s="139">
        <v>255</v>
      </c>
      <c r="CW63" s="139">
        <v>48</v>
      </c>
    </row>
  </sheetData>
  <mergeCells count="17">
    <mergeCell ref="CR9:CU9"/>
    <mergeCell ref="BM9:BP9"/>
    <mergeCell ref="BY9:BZ9"/>
    <mergeCell ref="CN9:CQ9"/>
    <mergeCell ref="CA9:CF9"/>
    <mergeCell ref="BS9:BX9"/>
    <mergeCell ref="CH9:CM9"/>
    <mergeCell ref="BK9:BL9"/>
    <mergeCell ref="G9:I9"/>
    <mergeCell ref="AI9:AL9"/>
    <mergeCell ref="AO9:AR9"/>
    <mergeCell ref="AX9:BA9"/>
    <mergeCell ref="BF9:BJ9"/>
    <mergeCell ref="J9:L9"/>
    <mergeCell ref="P9:X9"/>
    <mergeCell ref="Z9:AH9"/>
    <mergeCell ref="BB9:BE9"/>
  </mergeCells>
  <phoneticPr fontId="31" type="noConversion"/>
  <hyperlinks>
    <hyperlink ref="A47" r:id="rId1" display="http://www.adfg.alaska.gov/FedAidPDFs/fds91-48.pdf" xr:uid="{5722BA5B-7919-46D6-AF5A-AE1E0A544AC4}"/>
    <hyperlink ref="A48" r:id="rId2" display="http://www.adfg.alaska.gov/FedAidPDFs/fds92-44.pdf" xr:uid="{1B48FB3B-AADE-4CC5-89C8-4CEC03644B8B}"/>
    <hyperlink ref="A49" r:id="rId3" display="http://www.adfg.alaska.gov/FedAidPDFs/fds93-45.pdf" xr:uid="{E6A8C97B-2A7D-4225-9C78-4358BE8B9CEA}"/>
    <hyperlink ref="A50" r:id="rId4" display="http://www.adfg.alaska.gov/FedAidPDFs/fds94-33.pdf" xr:uid="{70BED40D-594F-4F4F-A6F2-096B2576630E}"/>
    <hyperlink ref="A51" r:id="rId5" display="http://www.adfg.alaska.gov/FedAidPDFs/fds95-23.pdf" xr:uid="{4650C473-5D87-4885-8173-615D3B19079C}"/>
    <hyperlink ref="A53" r:id="rId6" display="http://www.adfg.alaska.gov/FedAidPDFs/fds96-28.pdf" xr:uid="{702C990E-91C5-42BC-83EF-A31021AF434A}"/>
    <hyperlink ref="A55" r:id="rId7" display="http://www.adfg.alaska.gov/FedAidPDFs/fds97-16.pdf" xr:uid="{37315A0E-6BEA-4545-8C8A-ED19D6C9C9CF}"/>
    <hyperlink ref="A56" r:id="rId8" display="http://www.adfg.alaska.gov/FedAidPDFs/fds98-20.pdf" xr:uid="{FACEEB14-2421-4C96-B482-D97C2A1615BA}"/>
    <hyperlink ref="A57" r:id="rId9" display="http://www.adfg.alaska.gov/FedAidPDFs/fds99-15.pdf" xr:uid="{84EAADA3-7DFC-40CF-BC2E-5BEB710E8255}"/>
    <hyperlink ref="A58" r:id="rId10" display="http://www.adfg.alaska.gov/FedAidPDFs/fds00-17.pdf" xr:uid="{12B42BDE-882F-4571-943C-1ADF1101B412}"/>
    <hyperlink ref="A59" r:id="rId11" display="http://www.adfg.alaska.gov/FedAidPDFs/fds01-34.pdf" xr:uid="{81C15B28-B813-454B-A636-0CFBE31B0672}"/>
    <hyperlink ref="A60" r:id="rId12" display="http://www.adfg.alaska.gov/FedAidPDFs/fds02-30.pdf" xr:uid="{5E096891-FDF0-48F6-AA09-9E940FEC00B6}"/>
    <hyperlink ref="A61" r:id="rId13" display="http://www.adfg.alaska.gov/FedAidPDFs/fds04-21.pdf" xr:uid="{BFC1DF71-0F29-445D-890A-9C6EC11CC2D5}"/>
    <hyperlink ref="A62" r:id="rId14" display="http://www.adfg.alaska.gov/FedAidPDFs/FDS11-61.pdf" xr:uid="{25F45873-D63D-4D13-A425-4A2ABFF87578}"/>
    <hyperlink ref="A63" r:id="rId15" display="http://www.adfg.alaska.gov/FedAidPDFs/FDS11-62.pdf" xr:uid="{7C5B5AC8-C327-487A-B731-8E45623D5C30}"/>
    <hyperlink ref="A45" r:id="rId16" display="http://www.adfg.alaska.gov/FedAidPDFs/fds-114.pdf" xr:uid="{61ACEB4D-C6DF-45BE-B553-24F59302315B}"/>
    <hyperlink ref="A46" r:id="rId17" display="http://www.adfg.alaska.gov/FedAidPDFs/fds90-51.pdf" xr:uid="{18AB3E8B-E51B-47B9-9B56-E85A13DA42A4}"/>
    <hyperlink ref="A43" r:id="rId18" display="http://www.adfg.alaska.gov/FedAidPDFs/fds-021.pdf" xr:uid="{08F497E0-4883-4E0A-823A-FBD0777EF519}"/>
    <hyperlink ref="A44" r:id="rId19" display="http://www.adfg.alaska.gov/FedAidPDFs/fds-072.pdf" xr:uid="{2D37233B-6B5B-44A5-965C-E22C1B7D211E}"/>
    <hyperlink ref="A41" r:id="rId20" display="http://www.adfg.alaska.gov/FedAidPDFs/FREDf-10-1(27)S-1-1.pdf" xr:uid="{5AF4DFEA-42A0-4EEE-A561-F212BD4B75AB}"/>
    <hyperlink ref="A40" r:id="rId21" display="http://www.adfg.alaska.gov/FedAidPDFs/FREDF-9-17(26)AFS-41-12B.pdf" xr:uid="{8CD50F35-A230-4931-B1FD-79D98393DD28}"/>
    <hyperlink ref="A39" r:id="rId22" display="http://www.adfg.alaska.gov/FedAidPDFs/FREDf-9-16(25)G-I-Q-1.pdf" xr:uid="{87C2470C-1949-4F2E-9821-4F6A0082E32C}"/>
    <hyperlink ref="A27" r:id="rId23" display="http://www.adfg.alaska.gov/FedAidPDFs/FREDF-9-6(15)G-I-A.pdf" xr:uid="{226147A6-C848-41FD-8D40-35DDB2DA27DC}"/>
    <hyperlink ref="A35" r:id="rId24" display="http://www.adfg.alaska.gov/FedAidPDFs/FREDF-9-13(22)G-I-Q-A.pdf" xr:uid="{5E9B0D9C-4C07-469D-A011-E6B3626D0F25}"/>
    <hyperlink ref="A34" r:id="rId25" display="http://www.adfg.alaska.gov/FedAidPDFs/FREDF-9-12(21)G-I-Q-A.pdf" xr:uid="{101F4C04-106F-4CC0-BD99-3835A2D57838}"/>
    <hyperlink ref="A32" r:id="rId26" display="http://www.adfg.alaska.gov/FedAidPDFs/fredF-9-10(19)G-I-Q.pdf" xr:uid="{DDFCD4F9-60A2-498D-8E5A-C8C4E7DD30A6}"/>
    <hyperlink ref="A26" r:id="rId27" display="http://www.adfg.alaska.gov/FedAidPDFs/FREDF-9-5(14)G-I-A.pdf" xr:uid="{9A9572A0-3934-4FDA-ABC6-3FFE53E99779}"/>
    <hyperlink ref="A23" r:id="rId28" display="http://www.adfg.alaska.gov/FedAidPDFs/FREDF-9-3(12)G-IV-A.pdf" xr:uid="{974B426C-355D-4189-9018-FC8BF8E261D1}"/>
    <hyperlink ref="A22" r:id="rId29" display="http://www.adfg.alaska.gov/FedAidPDFs/FREDF-9-2(11)1-D.pdf" xr:uid="{53DD2AE9-E5D7-45AB-8D1C-378C29FB0C3B}"/>
    <hyperlink ref="A20" r:id="rId30" xr:uid="{11B3D5D6-FC6F-430A-81E9-93656E5B267D}"/>
    <hyperlink ref="A19" r:id="rId31" display="http://www.adfg.alaska.gov/FedAidPDFs/FREDF-5-R-9(9)1-D.pdf" xr:uid="{691075A6-E2BD-47BC-BA8A-8B64B3B45B5C}"/>
    <hyperlink ref="A18" r:id="rId32" display="http://www.adfg.alaska.gov/FedAidPDFs/FREDF-5-R-8(8)1-D.pdf" xr:uid="{052150F1-CF62-4C7A-AFA0-DDA57302DCF5}"/>
    <hyperlink ref="A17" r:id="rId33" display="http://www.adfg.alaska.gov/FedAidPDFs/FREDF-5-R-7(7)1-D.pdf" xr:uid="{81BC8BC2-8A59-4322-B63A-548EB8C91EDE}"/>
    <hyperlink ref="A16" r:id="rId34" display="http://www.adfg.alaska.gov/FedAidPDFs/FREDF-5-R-6(6)4-D.pdf" xr:uid="{448767ED-28E6-4EB8-A6BD-EF4C524A5CF7}"/>
    <hyperlink ref="A15" r:id="rId35" display="http://www.adfg.alaska.gov/FedAidPDFs/FREDF-5-R-5(5)1-D.pdf" xr:uid="{FB05619C-E737-4231-B6F6-5DB9F129C6F2}"/>
    <hyperlink ref="A14" r:id="rId36" display="http://www.adfg.alaska.gov/FedAidPDFs/FREDF-5-R-4(4)1-D.pdf" xr:uid="{FEAEBE2A-0204-4D94-930B-6ADBE4F8E8A1}"/>
  </hyperlinks>
  <pageMargins left="0.7" right="0.7" top="0.75" bottom="0.75" header="0.3" footer="0.3"/>
  <pageSetup orientation="portrait" horizontalDpi="4294967293" r:id="rId37"/>
  <drawing r:id="rId38"/>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Sources-SE</vt:lpstr>
      <vt:lpstr>JMethods</vt:lpstr>
      <vt:lpstr>KMethods</vt:lpstr>
      <vt:lpstr>SMethods</vt:lpstr>
      <vt:lpstr>PWmethods</vt:lpstr>
      <vt:lpstr>Overview</vt:lpstr>
      <vt:lpstr>Juneau</vt:lpstr>
      <vt:lpstr>J2</vt:lpstr>
      <vt:lpstr>Ketchikan</vt:lpstr>
      <vt:lpstr>K2</vt:lpstr>
      <vt:lpstr>Sitka</vt:lpstr>
      <vt:lpstr>S2</vt:lpstr>
      <vt:lpstr>Petersberg</vt:lpstr>
      <vt:lpstr>P2</vt:lpstr>
      <vt:lpstr>Wrangell</vt:lpstr>
      <vt:lpstr>Craig</vt:lpstr>
      <vt:lpstr>Haines</vt:lpstr>
      <vt:lpstr>Gustavus ALL</vt:lpstr>
      <vt:lpstr>Gustavus</vt:lpstr>
      <vt:lpstr>Elfin Cove (Gustavus)</vt:lpstr>
      <vt:lpstr>Bartlett Cove (Gustavus)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Vincent, Tania L (DFG)</dc:creator>
  <cp:lastModifiedBy>Vincent, Tania L (DFG)</cp:lastModifiedBy>
  <dcterms:created xsi:type="dcterms:W3CDTF">2021-12-08T17:58:46Z</dcterms:created>
  <dcterms:modified xsi:type="dcterms:W3CDTF">2024-11-26T17:03:10Z</dcterms:modified>
</cp:coreProperties>
</file>